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/>
  </bookViews>
  <sheets>
    <sheet name="Stavební rozpočet" sheetId="1" r:id="rId1"/>
    <sheet name="Krycí list rozpočtu" sheetId="2" r:id="rId2"/>
  </sheets>
  <calcPr calcId="152511" iterateDelta="1E-4"/>
</workbook>
</file>

<file path=xl/calcChain.xml><?xml version="1.0" encoding="utf-8"?>
<calcChain xmlns="http://schemas.openxmlformats.org/spreadsheetml/2006/main">
  <c r="I17" i="2" l="1"/>
  <c r="F17" i="2"/>
  <c r="AF69" i="1"/>
  <c r="AN69" i="1" s="1"/>
  <c r="AE69" i="1"/>
  <c r="H69" i="1" s="1"/>
  <c r="AA69" i="1"/>
  <c r="Z69" i="1"/>
  <c r="O69" i="1"/>
  <c r="L69" i="1"/>
  <c r="J69" i="1"/>
  <c r="AB69" i="1" s="1"/>
  <c r="AF68" i="1"/>
  <c r="AN68" i="1" s="1"/>
  <c r="AE68" i="1"/>
  <c r="AM68" i="1" s="1"/>
  <c r="AA68" i="1"/>
  <c r="Z68" i="1"/>
  <c r="O68" i="1"/>
  <c r="L68" i="1"/>
  <c r="J68" i="1"/>
  <c r="AB68" i="1" s="1"/>
  <c r="H68" i="1"/>
  <c r="AF67" i="1"/>
  <c r="AN67" i="1" s="1"/>
  <c r="AE67" i="1"/>
  <c r="AM67" i="1" s="1"/>
  <c r="AB67" i="1"/>
  <c r="AA67" i="1"/>
  <c r="Z67" i="1"/>
  <c r="O67" i="1"/>
  <c r="L67" i="1"/>
  <c r="J67" i="1"/>
  <c r="AF66" i="1"/>
  <c r="AN66" i="1" s="1"/>
  <c r="AE66" i="1"/>
  <c r="AM66" i="1" s="1"/>
  <c r="AA66" i="1"/>
  <c r="Z66" i="1"/>
  <c r="O66" i="1"/>
  <c r="L66" i="1"/>
  <c r="J66" i="1"/>
  <c r="AB66" i="1" s="1"/>
  <c r="H66" i="1"/>
  <c r="I66" i="1" s="1"/>
  <c r="AF64" i="1"/>
  <c r="AN64" i="1" s="1"/>
  <c r="AE64" i="1"/>
  <c r="AM64" i="1" s="1"/>
  <c r="AA64" i="1"/>
  <c r="Z64" i="1"/>
  <c r="O64" i="1"/>
  <c r="L64" i="1"/>
  <c r="J64" i="1"/>
  <c r="AB64" i="1" s="1"/>
  <c r="AF63" i="1"/>
  <c r="AN63" i="1" s="1"/>
  <c r="AE63" i="1"/>
  <c r="H63" i="1" s="1"/>
  <c r="AA63" i="1"/>
  <c r="Z63" i="1"/>
  <c r="O63" i="1"/>
  <c r="L63" i="1"/>
  <c r="J63" i="1"/>
  <c r="AB63" i="1" s="1"/>
  <c r="AF62" i="1"/>
  <c r="AN62" i="1" s="1"/>
  <c r="AE62" i="1"/>
  <c r="H62" i="1" s="1"/>
  <c r="AA62" i="1"/>
  <c r="Z62" i="1"/>
  <c r="O62" i="1"/>
  <c r="L62" i="1"/>
  <c r="J62" i="1"/>
  <c r="AB62" i="1" s="1"/>
  <c r="AF60" i="1"/>
  <c r="AN60" i="1" s="1"/>
  <c r="AE60" i="1"/>
  <c r="H60" i="1" s="1"/>
  <c r="AA60" i="1"/>
  <c r="Z60" i="1"/>
  <c r="O60" i="1"/>
  <c r="L60" i="1"/>
  <c r="J60" i="1"/>
  <c r="AB60" i="1" s="1"/>
  <c r="AF58" i="1"/>
  <c r="AN58" i="1" s="1"/>
  <c r="AE58" i="1"/>
  <c r="H58" i="1" s="1"/>
  <c r="AA58" i="1"/>
  <c r="Z58" i="1"/>
  <c r="O58" i="1"/>
  <c r="L58" i="1"/>
  <c r="J58" i="1"/>
  <c r="AB58" i="1" s="1"/>
  <c r="AF56" i="1"/>
  <c r="AN56" i="1" s="1"/>
  <c r="AE56" i="1"/>
  <c r="AM56" i="1" s="1"/>
  <c r="AA56" i="1"/>
  <c r="Z56" i="1"/>
  <c r="O56" i="1"/>
  <c r="L56" i="1"/>
  <c r="J56" i="1"/>
  <c r="AB56" i="1" s="1"/>
  <c r="AF54" i="1"/>
  <c r="AN54" i="1" s="1"/>
  <c r="AE54" i="1"/>
  <c r="AM54" i="1" s="1"/>
  <c r="AA54" i="1"/>
  <c r="Z54" i="1"/>
  <c r="O54" i="1"/>
  <c r="L54" i="1"/>
  <c r="J54" i="1"/>
  <c r="AB54" i="1" s="1"/>
  <c r="AF52" i="1"/>
  <c r="AN52" i="1" s="1"/>
  <c r="AE52" i="1"/>
  <c r="AM52" i="1" s="1"/>
  <c r="AA52" i="1"/>
  <c r="Z52" i="1"/>
  <c r="O52" i="1"/>
  <c r="L52" i="1"/>
  <c r="J52" i="1"/>
  <c r="AB52" i="1" s="1"/>
  <c r="H52" i="1"/>
  <c r="I52" i="1" s="1"/>
  <c r="AF50" i="1"/>
  <c r="AN50" i="1" s="1"/>
  <c r="AE50" i="1"/>
  <c r="H50" i="1" s="1"/>
  <c r="AA50" i="1"/>
  <c r="Z50" i="1"/>
  <c r="O50" i="1"/>
  <c r="L50" i="1"/>
  <c r="J50" i="1"/>
  <c r="AB50" i="1" s="1"/>
  <c r="AF47" i="1"/>
  <c r="AN47" i="1" s="1"/>
  <c r="AE47" i="1"/>
  <c r="AM47" i="1" s="1"/>
  <c r="AA47" i="1"/>
  <c r="Z47" i="1"/>
  <c r="O47" i="1"/>
  <c r="L47" i="1"/>
  <c r="L46" i="1" s="1"/>
  <c r="J47" i="1"/>
  <c r="AB47" i="1" s="1"/>
  <c r="H47" i="1"/>
  <c r="I47" i="1" s="1"/>
  <c r="W46" i="1"/>
  <c r="V46" i="1"/>
  <c r="U46" i="1"/>
  <c r="T46" i="1"/>
  <c r="S46" i="1"/>
  <c r="R46" i="1"/>
  <c r="AF44" i="1"/>
  <c r="AN44" i="1" s="1"/>
  <c r="AE44" i="1"/>
  <c r="AM44" i="1" s="1"/>
  <c r="AA44" i="1"/>
  <c r="Z44" i="1"/>
  <c r="O44" i="1"/>
  <c r="L44" i="1"/>
  <c r="J44" i="1"/>
  <c r="AB44" i="1" s="1"/>
  <c r="AF43" i="1"/>
  <c r="AN43" i="1" s="1"/>
  <c r="AE43" i="1"/>
  <c r="AM43" i="1" s="1"/>
  <c r="AA43" i="1"/>
  <c r="Z43" i="1"/>
  <c r="O43" i="1"/>
  <c r="L43" i="1"/>
  <c r="J43" i="1"/>
  <c r="AB43" i="1" s="1"/>
  <c r="AF42" i="1"/>
  <c r="AN42" i="1" s="1"/>
  <c r="AE42" i="1"/>
  <c r="AM42" i="1" s="1"/>
  <c r="AA42" i="1"/>
  <c r="Z42" i="1"/>
  <c r="O42" i="1"/>
  <c r="L42" i="1"/>
  <c r="J42" i="1"/>
  <c r="AB42" i="1" s="1"/>
  <c r="H42" i="1"/>
  <c r="AF40" i="1"/>
  <c r="AN40" i="1" s="1"/>
  <c r="AE40" i="1"/>
  <c r="H40" i="1" s="1"/>
  <c r="AA40" i="1"/>
  <c r="Z40" i="1"/>
  <c r="O40" i="1"/>
  <c r="L40" i="1"/>
  <c r="J40" i="1"/>
  <c r="AB40" i="1" s="1"/>
  <c r="AF39" i="1"/>
  <c r="AN39" i="1" s="1"/>
  <c r="AE39" i="1"/>
  <c r="AM39" i="1" s="1"/>
  <c r="AA39" i="1"/>
  <c r="Z39" i="1"/>
  <c r="O39" i="1"/>
  <c r="L39" i="1"/>
  <c r="J39" i="1"/>
  <c r="AB39" i="1" s="1"/>
  <c r="AF37" i="1"/>
  <c r="AN37" i="1" s="1"/>
  <c r="AE37" i="1"/>
  <c r="AM37" i="1" s="1"/>
  <c r="AA37" i="1"/>
  <c r="Z37" i="1"/>
  <c r="O37" i="1"/>
  <c r="L37" i="1"/>
  <c r="J37" i="1"/>
  <c r="AB37" i="1" s="1"/>
  <c r="H37" i="1"/>
  <c r="I37" i="1" s="1"/>
  <c r="AF35" i="1"/>
  <c r="AN35" i="1" s="1"/>
  <c r="AE35" i="1"/>
  <c r="AM35" i="1" s="1"/>
  <c r="AA35" i="1"/>
  <c r="Z35" i="1"/>
  <c r="O35" i="1"/>
  <c r="L35" i="1"/>
  <c r="L34" i="1" s="1"/>
  <c r="J35" i="1"/>
  <c r="AB35" i="1" s="1"/>
  <c r="X34" i="1"/>
  <c r="W34" i="1"/>
  <c r="V34" i="1"/>
  <c r="U34" i="1"/>
  <c r="T34" i="1"/>
  <c r="S34" i="1"/>
  <c r="R34" i="1"/>
  <c r="AF33" i="1"/>
  <c r="AN33" i="1" s="1"/>
  <c r="AE33" i="1"/>
  <c r="H33" i="1" s="1"/>
  <c r="AA33" i="1"/>
  <c r="AJ32" i="1" s="1"/>
  <c r="Z33" i="1"/>
  <c r="AI32" i="1" s="1"/>
  <c r="O33" i="1"/>
  <c r="P32" i="1" s="1"/>
  <c r="L33" i="1"/>
  <c r="L32" i="1" s="1"/>
  <c r="J33" i="1"/>
  <c r="AB33" i="1" s="1"/>
  <c r="AK32" i="1" s="1"/>
  <c r="X32" i="1"/>
  <c r="W32" i="1"/>
  <c r="V32" i="1"/>
  <c r="U32" i="1"/>
  <c r="T32" i="1"/>
  <c r="S32" i="1"/>
  <c r="R32" i="1"/>
  <c r="AF30" i="1"/>
  <c r="AN30" i="1" s="1"/>
  <c r="AE30" i="1"/>
  <c r="H30" i="1" s="1"/>
  <c r="AA30" i="1"/>
  <c r="AJ29" i="1" s="1"/>
  <c r="Z30" i="1"/>
  <c r="AI29" i="1" s="1"/>
  <c r="L30" i="1"/>
  <c r="J30" i="1"/>
  <c r="AB30" i="1" s="1"/>
  <c r="AK29" i="1" s="1"/>
  <c r="X29" i="1"/>
  <c r="W29" i="1"/>
  <c r="V29" i="1"/>
  <c r="U29" i="1"/>
  <c r="T29" i="1"/>
  <c r="S29" i="1"/>
  <c r="R29" i="1"/>
  <c r="L29" i="1"/>
  <c r="AF27" i="1"/>
  <c r="AN27" i="1" s="1"/>
  <c r="AE27" i="1"/>
  <c r="H27" i="1" s="1"/>
  <c r="AA27" i="1"/>
  <c r="Z27" i="1"/>
  <c r="O27" i="1"/>
  <c r="L27" i="1"/>
  <c r="J27" i="1"/>
  <c r="AB27" i="1" s="1"/>
  <c r="AF25" i="1"/>
  <c r="AN25" i="1" s="1"/>
  <c r="AE25" i="1"/>
  <c r="AM25" i="1" s="1"/>
  <c r="AA25" i="1"/>
  <c r="Z25" i="1"/>
  <c r="O25" i="1"/>
  <c r="L25" i="1"/>
  <c r="J25" i="1"/>
  <c r="AB25" i="1" s="1"/>
  <c r="AF23" i="1"/>
  <c r="AN23" i="1" s="1"/>
  <c r="AE23" i="1"/>
  <c r="H23" i="1" s="1"/>
  <c r="AA23" i="1"/>
  <c r="Z23" i="1"/>
  <c r="O23" i="1"/>
  <c r="L23" i="1"/>
  <c r="J23" i="1"/>
  <c r="AB23" i="1" s="1"/>
  <c r="AF21" i="1"/>
  <c r="AN21" i="1" s="1"/>
  <c r="AE21" i="1"/>
  <c r="AM21" i="1" s="1"/>
  <c r="AA21" i="1"/>
  <c r="Z21" i="1"/>
  <c r="O21" i="1"/>
  <c r="L21" i="1"/>
  <c r="J21" i="1"/>
  <c r="AB21" i="1" s="1"/>
  <c r="AF19" i="1"/>
  <c r="AN19" i="1" s="1"/>
  <c r="AE19" i="1"/>
  <c r="AM19" i="1" s="1"/>
  <c r="AA19" i="1"/>
  <c r="Z19" i="1"/>
  <c r="O19" i="1"/>
  <c r="L19" i="1"/>
  <c r="J19" i="1"/>
  <c r="AB19" i="1" s="1"/>
  <c r="AF17" i="1"/>
  <c r="AN17" i="1" s="1"/>
  <c r="AE17" i="1"/>
  <c r="H17" i="1" s="1"/>
  <c r="AA17" i="1"/>
  <c r="Z17" i="1"/>
  <c r="O17" i="1"/>
  <c r="L17" i="1"/>
  <c r="J17" i="1"/>
  <c r="AB17" i="1" s="1"/>
  <c r="AF15" i="1"/>
  <c r="AN15" i="1" s="1"/>
  <c r="AE15" i="1"/>
  <c r="H15" i="1" s="1"/>
  <c r="AA15" i="1"/>
  <c r="Z15" i="1"/>
  <c r="O15" i="1"/>
  <c r="L15" i="1"/>
  <c r="J15" i="1"/>
  <c r="I15" i="1" s="1"/>
  <c r="AF13" i="1"/>
  <c r="AN13" i="1" s="1"/>
  <c r="AE13" i="1"/>
  <c r="AM13" i="1" s="1"/>
  <c r="AA13" i="1"/>
  <c r="Z13" i="1"/>
  <c r="O13" i="1"/>
  <c r="L13" i="1"/>
  <c r="L12" i="1" s="1"/>
  <c r="J13" i="1"/>
  <c r="AB13" i="1" s="1"/>
  <c r="X12" i="1"/>
  <c r="W12" i="1"/>
  <c r="V12" i="1"/>
  <c r="U12" i="1"/>
  <c r="T12" i="1"/>
  <c r="AF10" i="1"/>
  <c r="AN10" i="1" s="1"/>
  <c r="AE10" i="1"/>
  <c r="AM10" i="1" s="1"/>
  <c r="AA10" i="1"/>
  <c r="AJ9" i="1" s="1"/>
  <c r="Z10" i="1"/>
  <c r="AI9" i="1" s="1"/>
  <c r="O10" i="1"/>
  <c r="P9" i="1" s="1"/>
  <c r="L10" i="1"/>
  <c r="L9" i="1" s="1"/>
  <c r="J10" i="1"/>
  <c r="AB10" i="1" s="1"/>
  <c r="AK9" i="1" s="1"/>
  <c r="X9" i="1"/>
  <c r="W9" i="1"/>
  <c r="V9" i="1"/>
  <c r="U9" i="1"/>
  <c r="T9" i="1"/>
  <c r="H43" i="1" l="1"/>
  <c r="I43" i="1" s="1"/>
  <c r="H10" i="1"/>
  <c r="H9" i="1" s="1"/>
  <c r="I63" i="1"/>
  <c r="H56" i="1"/>
  <c r="I56" i="1" s="1"/>
  <c r="I42" i="1"/>
  <c r="H39" i="1"/>
  <c r="I39" i="1" s="1"/>
  <c r="H25" i="1"/>
  <c r="I25" i="1" s="1"/>
  <c r="AM63" i="1"/>
  <c r="I60" i="1"/>
  <c r="H44" i="1"/>
  <c r="I44" i="1" s="1"/>
  <c r="I40" i="1"/>
  <c r="H35" i="1"/>
  <c r="H34" i="1" s="1"/>
  <c r="H21" i="1"/>
  <c r="I21" i="1" s="1"/>
  <c r="I17" i="1"/>
  <c r="H13" i="1"/>
  <c r="I13" i="1" s="1"/>
  <c r="I69" i="1"/>
  <c r="I68" i="1"/>
  <c r="I62" i="1"/>
  <c r="AM60" i="1"/>
  <c r="I58" i="1"/>
  <c r="AJ46" i="1"/>
  <c r="I50" i="1"/>
  <c r="AI46" i="1"/>
  <c r="P46" i="1"/>
  <c r="AM40" i="1"/>
  <c r="AJ34" i="1"/>
  <c r="AI34" i="1"/>
  <c r="P34" i="1"/>
  <c r="I27" i="1"/>
  <c r="I23" i="1"/>
  <c r="AJ12" i="1"/>
  <c r="AI12" i="1"/>
  <c r="C11" i="2"/>
  <c r="AM17" i="1"/>
  <c r="C12" i="2"/>
  <c r="P12" i="1"/>
  <c r="AB15" i="1"/>
  <c r="AK12" i="1" s="1"/>
  <c r="C13" i="2"/>
  <c r="C23" i="2"/>
  <c r="F23" i="2" s="1"/>
  <c r="C14" i="2"/>
  <c r="I33" i="1"/>
  <c r="I32" i="1" s="1"/>
  <c r="H32" i="1"/>
  <c r="J32" i="1" s="1"/>
  <c r="AK34" i="1"/>
  <c r="AK46" i="1"/>
  <c r="I30" i="1"/>
  <c r="H29" i="1"/>
  <c r="R9" i="1"/>
  <c r="L8" i="1"/>
  <c r="AM62" i="1"/>
  <c r="AM15" i="1"/>
  <c r="AM58" i="1"/>
  <c r="AM50" i="1"/>
  <c r="AM69" i="1"/>
  <c r="H54" i="1"/>
  <c r="I54" i="1" s="1"/>
  <c r="H64" i="1"/>
  <c r="I64" i="1" s="1"/>
  <c r="H67" i="1"/>
  <c r="I67" i="1" s="1"/>
  <c r="C22" i="2"/>
  <c r="AM27" i="1"/>
  <c r="AM23" i="1"/>
  <c r="AM30" i="1"/>
  <c r="H19" i="1"/>
  <c r="I19" i="1" s="1"/>
  <c r="AM33" i="1"/>
  <c r="I10" i="1" l="1"/>
  <c r="I9" i="1" s="1"/>
  <c r="I35" i="1"/>
  <c r="I34" i="1"/>
  <c r="J34" i="1" s="1"/>
  <c r="I12" i="1"/>
  <c r="C24" i="2"/>
  <c r="F24" i="2" s="1"/>
  <c r="S12" i="1"/>
  <c r="I46" i="1"/>
  <c r="H46" i="1"/>
  <c r="S9" i="1"/>
  <c r="J9" i="1"/>
  <c r="O30" i="1"/>
  <c r="P29" i="1" s="1"/>
  <c r="C16" i="2" s="1"/>
  <c r="I29" i="1"/>
  <c r="J29" i="1" s="1"/>
  <c r="H12" i="1"/>
  <c r="J46" i="1" l="1"/>
  <c r="C10" i="2"/>
  <c r="I23" i="2"/>
  <c r="X46" i="1"/>
  <c r="C15" i="2" s="1"/>
  <c r="R12" i="1"/>
  <c r="C9" i="2" s="1"/>
  <c r="J12" i="1"/>
  <c r="H8" i="1"/>
  <c r="I8" i="1"/>
  <c r="I24" i="2" l="1"/>
  <c r="J70" i="1"/>
  <c r="C17" i="2"/>
  <c r="J8" i="1"/>
</calcChain>
</file>

<file path=xl/sharedStrings.xml><?xml version="1.0" encoding="utf-8"?>
<sst xmlns="http://schemas.openxmlformats.org/spreadsheetml/2006/main" count="447" uniqueCount="227">
  <si>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</si>
  <si>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</si>
  <si>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</si>
  <si>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</si>
  <si>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</si>
  <si>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</si>
  <si>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</si>
  <si>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</si>
  <si>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</si>
  <si>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</si>
  <si>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</si>
  <si>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</si>
  <si>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</si>
  <si>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</si>
  <si>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</si>
  <si>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</si>
  <si>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</si>
  <si>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</si>
  <si>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</si>
  <si>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</si>
  <si>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</si>
  <si>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</si>
  <si>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</si>
  <si>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</si>
  <si>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</si>
  <si>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</si>
  <si>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</si>
  <si>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</si>
  <si>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</si>
  <si>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</si>
  <si>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</si>
  <si>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</si>
  <si>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</si>
  <si>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</si>
  <si>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</si>
  <si>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</si>
  <si>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</si>
  <si>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</si>
  <si>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</si>
  <si>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11</t>
  </si>
  <si>
    <t>Přípravné a přidružené práce</t>
  </si>
  <si>
    <t>HS</t>
  </si>
  <si>
    <t>1</t>
  </si>
  <si>
    <t>111101111R00</t>
  </si>
  <si>
    <t>Odstranění ruderálního porostu v rovině</t>
  </si>
  <si>
    <t>m2</t>
  </si>
  <si>
    <t>RTS I / 2023</t>
  </si>
  <si>
    <t>11_</t>
  </si>
  <si>
    <t>1_</t>
  </si>
  <si>
    <t>SO 01_</t>
  </si>
  <si>
    <t>Poznámka:</t>
  </si>
  <si>
    <t>luční trávník</t>
  </si>
  <si>
    <t>18</t>
  </si>
  <si>
    <t>Povrchové úpravy terénu</t>
  </si>
  <si>
    <t>2</t>
  </si>
  <si>
    <t>180401211R00</t>
  </si>
  <si>
    <t>Založení trávníku lučního výsevem v rovině</t>
  </si>
  <si>
    <t>18_</t>
  </si>
  <si>
    <t>RTS komentář:</t>
  </si>
  <si>
    <t xml:space="preserve"> V položce nejsou zakalkulovány náklady na vypletí a zalévání</t>
  </si>
  <si>
    <t>3</t>
  </si>
  <si>
    <t>182001131R00</t>
  </si>
  <si>
    <t>Plošná úprava terénu, nerovnosti do 20 cm v rovině</t>
  </si>
  <si>
    <t>založení trávníku (350m2)</t>
  </si>
  <si>
    <t>4</t>
  </si>
  <si>
    <t>183101115R00</t>
  </si>
  <si>
    <t>Hloub. jamek bez výměny půdy do 0,4 m3, rovina, svah 1:5</t>
  </si>
  <si>
    <t>kus</t>
  </si>
  <si>
    <t>stromy v rovině</t>
  </si>
  <si>
    <t>5</t>
  </si>
  <si>
    <t>183403114R00</t>
  </si>
  <si>
    <t>Obdělání půdy kultivátorováním v rovině</t>
  </si>
  <si>
    <t>6</t>
  </si>
  <si>
    <t>184102115R00</t>
  </si>
  <si>
    <t>Výsadba dřevin s balem D do 60 cm, v rovině</t>
  </si>
  <si>
    <t>výsadba stromů</t>
  </si>
  <si>
    <t>7</t>
  </si>
  <si>
    <t>184202112R00</t>
  </si>
  <si>
    <t>Ukotvení dřeviny kůly D do 10 cm, dl. do 3 m</t>
  </si>
  <si>
    <t xml:space="preserve">stromy </t>
  </si>
  <si>
    <t>8</t>
  </si>
  <si>
    <t>184802111R00</t>
  </si>
  <si>
    <t>Chem. odplevelení před založ. postřikem, v rovině</t>
  </si>
  <si>
    <t>založení trávníku (350 m2)</t>
  </si>
  <si>
    <t>9</t>
  </si>
  <si>
    <t>184921093R00</t>
  </si>
  <si>
    <t>Mulčování rostlin tl. do 0,1 m rovina</t>
  </si>
  <si>
    <t>stromové mísy 9 m2</t>
  </si>
  <si>
    <t>H23</t>
  </si>
  <si>
    <t>Plochy a úpravy území</t>
  </si>
  <si>
    <t>10</t>
  </si>
  <si>
    <t>998231311R00</t>
  </si>
  <si>
    <t>Přesun hmot pro sadovnické a krajin. úpravy do 5km</t>
  </si>
  <si>
    <t>t</t>
  </si>
  <si>
    <t>H23_</t>
  </si>
  <si>
    <t>9_</t>
  </si>
  <si>
    <t>(stromy - 0,15t/ks, keře - 0,02/m2 )</t>
  </si>
  <si>
    <t>VS1</t>
  </si>
  <si>
    <t>Vytyčení</t>
  </si>
  <si>
    <t>Vytyčení stromů</t>
  </si>
  <si>
    <t>VS1_</t>
  </si>
  <si>
    <t>VU1</t>
  </si>
  <si>
    <t>Vegetační úpravy</t>
  </si>
  <si>
    <t>12</t>
  </si>
  <si>
    <t>Aplikace půdního kondicionéru</t>
  </si>
  <si>
    <t>VU1_</t>
  </si>
  <si>
    <t>(stromy 9 m2)</t>
  </si>
  <si>
    <t>13</t>
  </si>
  <si>
    <t>VU13</t>
  </si>
  <si>
    <t>Zhotovení obalu kmene z rákosu</t>
  </si>
  <si>
    <t>ks</t>
  </si>
  <si>
    <t>listnaté stromy</t>
  </si>
  <si>
    <t>14</t>
  </si>
  <si>
    <t>VU14</t>
  </si>
  <si>
    <t>Instalace chráničky paty kmene</t>
  </si>
  <si>
    <t>15</t>
  </si>
  <si>
    <t>VU15</t>
  </si>
  <si>
    <t>Hnojení tabletovým hnojivem</t>
  </si>
  <si>
    <t>stromy+keře</t>
  </si>
  <si>
    <t>16</t>
  </si>
  <si>
    <t>VU16</t>
  </si>
  <si>
    <t>Zhotovení závlahové mísy u solitérních dřevin o prům. mísy 0,5-1m</t>
  </si>
  <si>
    <t>17</t>
  </si>
  <si>
    <t>VU17</t>
  </si>
  <si>
    <t>Dovoz vody pro zálivku do 1000 m (1x 0,06 m3/strom) včetně ceny vody</t>
  </si>
  <si>
    <t>m3</t>
  </si>
  <si>
    <t>VU1RPS</t>
  </si>
  <si>
    <t>Rozvojová péče - soliterní stromy, 3 roky</t>
  </si>
  <si>
    <t>zálivka, vč.dopravy a ceny vody (10x/rok),kontrola,doplnění (odstranění) kotvících prvků,odplevelení, 
hnojení,výchovný řez, 
doplnění mulcě vč,ceny mulče</t>
  </si>
  <si>
    <t>Ostatní materiál</t>
  </si>
  <si>
    <t>OM</t>
  </si>
  <si>
    <t>Z999</t>
  </si>
  <si>
    <t>19</t>
  </si>
  <si>
    <t>10391505.A</t>
  </si>
  <si>
    <t>TerraCottem fyzikální půdní kondicionér po 20 kg, nebo jiný</t>
  </si>
  <si>
    <t>kg</t>
  </si>
  <si>
    <t>Z999_</t>
  </si>
  <si>
    <t>Z_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</si>
  <si>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</si>
  <si>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1kg/strom, 0,1kg/ m2 záhony</t>
  </si>
  <si>
    <t>20</t>
  </si>
  <si>
    <t>25234000.A</t>
  </si>
  <si>
    <t>ROUNDUP BIAKTIV herbicid totální bal. po 1 litru</t>
  </si>
  <si>
    <t>l</t>
  </si>
  <si>
    <t>20ml / 1l vody / 100m2</t>
  </si>
  <si>
    <t>21</t>
  </si>
  <si>
    <t>OM1</t>
  </si>
  <si>
    <t>tabletové hnojivo</t>
  </si>
  <si>
    <t>strom/ 3ks, keř / 2 ks</t>
  </si>
  <si>
    <t>22</t>
  </si>
  <si>
    <t>OM11</t>
  </si>
  <si>
    <t>kůl (frézovaný, prům. 6 cm, 2,5m)</t>
  </si>
  <si>
    <t>3ks/strom listnatý, 1 ks/strom jehličnatý a Cornus mas na kmínku</t>
  </si>
  <si>
    <t>23</t>
  </si>
  <si>
    <t>OM12</t>
  </si>
  <si>
    <t>příčky (prům. 8cm, délka 60cm)</t>
  </si>
  <si>
    <t>3ks/strom listnatý</t>
  </si>
  <si>
    <t>24</t>
  </si>
  <si>
    <t>OM13</t>
  </si>
  <si>
    <t>úvazky</t>
  </si>
  <si>
    <t>strom /1,5bm</t>
  </si>
  <si>
    <t>25</t>
  </si>
  <si>
    <t>OM14</t>
  </si>
  <si>
    <t>rákos pletený (výška 1,6m, 0,5 bm/strom)</t>
  </si>
  <si>
    <t>26</t>
  </si>
  <si>
    <t>OM15</t>
  </si>
  <si>
    <t>chránička paty kmene před pošk.sekačkou, biodegradibilní</t>
  </si>
  <si>
    <t>27</t>
  </si>
  <si>
    <t>OM18</t>
  </si>
  <si>
    <t>mulčovací kůra (tl.10cm)</t>
  </si>
  <si>
    <t>28</t>
  </si>
  <si>
    <t>OM1kt</t>
  </si>
  <si>
    <t>Květnatá luční směs</t>
  </si>
  <si>
    <t>výsevek 5g/m2 (350 m2), vlhké podmínky</t>
  </si>
  <si>
    <t>29</t>
  </si>
  <si>
    <t>strAE</t>
  </si>
  <si>
    <t>AE - Aesculus x hippocastanum, ok 12-14 ZB</t>
  </si>
  <si>
    <t>30</t>
  </si>
  <si>
    <t>strPDSt</t>
  </si>
  <si>
    <t>PDS - Prunus domestica ´Stanley´, ok 12-14, ZB</t>
  </si>
  <si>
    <t>31</t>
  </si>
  <si>
    <t>strPDT</t>
  </si>
  <si>
    <t>PDT - Prunus domestica ´Tegera´, ok 12-14, ZB</t>
  </si>
  <si>
    <t>32</t>
  </si>
  <si>
    <t>strPSi</t>
  </si>
  <si>
    <t>PS - Pinus sylvestris , v 180-200 cm, ZB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</si>
  <si>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</si>
  <si>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</si>
  <si>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</si>
  <si>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</si>
  <si>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</si>
  <si>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</si>
  <si>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</si>
  <si>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</si>
  <si>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</si>
  <si>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</si>
  <si>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</si>
  <si>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</si>
  <si>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</si>
  <si>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</si>
  <si>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</si>
  <si>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</si>
  <si>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</si>
  <si>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</si>
  <si>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</si>
  <si>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</si>
  <si>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</si>
  <si>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</si>
  <si>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</si>
  <si>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</si>
  <si>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</si>
  <si>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</si>
  <si>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</si>
  <si>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</si>
  <si>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</si>
  <si>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</si>
  <si>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</si>
  <si>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</si>
  <si>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</si>
  <si>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</si>
  <si>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</si>
  <si>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</si>
  <si>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</si>
  <si>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</si>
  <si>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</si>
  <si>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Zelené stezky městem Uherský Brod - III. Etapa</t>
  </si>
  <si>
    <t>18 MARŠOV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</si>
</sst>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1" fillId="0" borderId="30" xfId="0" applyNumberFormat="1" applyFont="1" applyBorder="1" applyAlignment="1">
      <alignment horizontal="left" vertical="center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0" borderId="22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72"/>
  <sheetViews>
    <sheetView tabSelected="1" workbookViewId="0">
      <selection activeCell="G10" sqref="G10"/>
    </sheetView>
  </sheetViews>
  <sheetFormatPr defaultColWidth="12.109375" defaultRowHeight="13.2" x14ac:dyDescent="0.25"/>
  <cols>
    <col min="1" max="1" width="3.6640625" style="2" customWidth="1"/>
    <col min="2" max="2" width="6.88671875" style="1" customWidth="1"/>
    <col min="3" max="3" width="13.88671875" style="1" customWidth="1"/>
    <col min="4" max="4" width="60.5546875" customWidth="1"/>
    <col min="5" max="5" width="4.33203125" customWidth="1"/>
    <col min="6" max="6" width="12.88671875" customWidth="1"/>
    <col min="7" max="7" width="12" customWidth="1"/>
    <col min="8" max="10" width="14.33203125" customWidth="1"/>
    <col min="11" max="13" width="11.6640625" customWidth="1"/>
    <col min="14" max="48" width="9.109375" hidden="1" customWidth="1"/>
  </cols>
  <sheetData>
    <row r="1" spans="1:43" ht="25.5" customHeight="1" x14ac:dyDescent="0.25">
      <c r="A1" s="54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43" ht="25.5" customHeight="1" x14ac:dyDescent="0.25">
      <c r="A2" s="55" t="s">
        <v>1</v>
      </c>
      <c r="B2" s="56"/>
      <c r="C2" s="56"/>
      <c r="D2" s="34" t="s">
        <v>225</v>
      </c>
      <c r="E2" s="56" t="s">
        <v>2</v>
      </c>
      <c r="F2" s="56"/>
      <c r="G2" s="56"/>
      <c r="H2" s="56"/>
      <c r="I2" s="3" t="s">
        <v>3</v>
      </c>
      <c r="J2" s="56"/>
      <c r="K2" s="56"/>
      <c r="L2" s="56"/>
      <c r="M2" s="60"/>
    </row>
    <row r="3" spans="1:43" ht="25.5" customHeight="1" x14ac:dyDescent="0.25">
      <c r="A3" s="57" t="s">
        <v>4</v>
      </c>
      <c r="B3" s="58"/>
      <c r="C3" s="58"/>
      <c r="D3" s="4" t="s">
        <v>5</v>
      </c>
      <c r="E3" s="58" t="s">
        <v>6</v>
      </c>
      <c r="F3" s="58"/>
      <c r="G3" s="58"/>
      <c r="H3" s="58"/>
      <c r="I3" s="4" t="s">
        <v>7</v>
      </c>
      <c r="J3" s="58"/>
      <c r="K3" s="58"/>
      <c r="L3" s="58"/>
      <c r="M3" s="61"/>
    </row>
    <row r="4" spans="1:43" ht="25.5" customHeight="1" x14ac:dyDescent="0.25">
      <c r="A4" s="57" t="s">
        <v>8</v>
      </c>
      <c r="B4" s="58"/>
      <c r="C4" s="58"/>
      <c r="D4" s="4" t="s">
        <v>226</v>
      </c>
      <c r="E4" s="58" t="s">
        <v>9</v>
      </c>
      <c r="F4" s="58"/>
      <c r="G4" s="58"/>
      <c r="H4" s="58"/>
      <c r="I4" s="4" t="s">
        <v>10</v>
      </c>
      <c r="J4" s="58"/>
      <c r="K4" s="58"/>
      <c r="L4" s="58"/>
      <c r="M4" s="61"/>
    </row>
    <row r="5" spans="1:43" ht="25.5" customHeight="1" x14ac:dyDescent="0.25">
      <c r="A5" s="59" t="s">
        <v>11</v>
      </c>
      <c r="B5" s="40"/>
      <c r="C5" s="40"/>
      <c r="D5" s="5"/>
      <c r="E5" s="40" t="s">
        <v>12</v>
      </c>
      <c r="F5" s="40"/>
      <c r="G5" s="40"/>
      <c r="H5" s="40"/>
      <c r="I5" s="5" t="s">
        <v>13</v>
      </c>
      <c r="J5" s="40"/>
      <c r="K5" s="40"/>
      <c r="L5" s="40"/>
      <c r="M5" s="41"/>
    </row>
    <row r="6" spans="1:43" x14ac:dyDescent="0.25">
      <c r="A6" s="42" t="s">
        <v>14</v>
      </c>
      <c r="B6" s="44" t="s">
        <v>15</v>
      </c>
      <c r="C6" s="44" t="s">
        <v>16</v>
      </c>
      <c r="D6" s="6" t="s">
        <v>17</v>
      </c>
      <c r="E6" s="46" t="s">
        <v>18</v>
      </c>
      <c r="F6" s="46" t="s">
        <v>19</v>
      </c>
      <c r="G6" s="48" t="s">
        <v>20</v>
      </c>
      <c r="H6" s="50" t="s">
        <v>21</v>
      </c>
      <c r="I6" s="48"/>
      <c r="J6" s="51"/>
      <c r="K6" s="50" t="s">
        <v>22</v>
      </c>
      <c r="L6" s="51"/>
      <c r="M6" s="52" t="s">
        <v>23</v>
      </c>
    </row>
    <row r="7" spans="1:43" x14ac:dyDescent="0.25">
      <c r="A7" s="43"/>
      <c r="B7" s="45"/>
      <c r="C7" s="45"/>
      <c r="D7" s="7" t="s">
        <v>24</v>
      </c>
      <c r="E7" s="47"/>
      <c r="F7" s="47"/>
      <c r="G7" s="49"/>
      <c r="H7" s="8" t="s">
        <v>25</v>
      </c>
      <c r="I7" s="9" t="s">
        <v>26</v>
      </c>
      <c r="J7" s="10" t="s">
        <v>27</v>
      </c>
      <c r="K7" s="8" t="s">
        <v>28</v>
      </c>
      <c r="L7" s="10" t="s">
        <v>27</v>
      </c>
      <c r="M7" s="53"/>
      <c r="P7" s="11" t="s">
        <v>29</v>
      </c>
      <c r="Q7" s="11" t="s">
        <v>30</v>
      </c>
      <c r="R7" s="11" t="s">
        <v>31</v>
      </c>
      <c r="S7" s="11" t="s">
        <v>32</v>
      </c>
      <c r="T7" s="11" t="s">
        <v>33</v>
      </c>
      <c r="U7" s="11" t="s">
        <v>34</v>
      </c>
      <c r="V7" s="11" t="s">
        <v>35</v>
      </c>
      <c r="W7" s="11" t="s">
        <v>36</v>
      </c>
      <c r="X7" s="11" t="s">
        <v>37</v>
      </c>
    </row>
    <row r="8" spans="1:43" x14ac:dyDescent="0.25">
      <c r="A8" s="13"/>
      <c r="B8" s="14" t="s">
        <v>38</v>
      </c>
      <c r="C8" s="14"/>
      <c r="D8" s="11" t="s">
        <v>5</v>
      </c>
      <c r="E8" s="11"/>
      <c r="F8" s="11"/>
      <c r="G8" s="11"/>
      <c r="H8" s="11">
        <f>H9+H12+H29+H32+H34+H46</f>
        <v>0</v>
      </c>
      <c r="I8" s="11">
        <f>I9+I12+I29+I32+I34+I46</f>
        <v>0</v>
      </c>
      <c r="J8" s="11">
        <f>H8+I8</f>
        <v>0</v>
      </c>
      <c r="K8" s="11"/>
      <c r="L8" s="11">
        <f>L9+L12+L29+L32+L34+L46</f>
        <v>1.4110000000000001E-2</v>
      </c>
      <c r="M8" s="11"/>
    </row>
    <row r="9" spans="1:43" x14ac:dyDescent="0.25">
      <c r="A9" s="13"/>
      <c r="B9" s="14" t="s">
        <v>38</v>
      </c>
      <c r="C9" s="14" t="s">
        <v>39</v>
      </c>
      <c r="D9" s="11" t="s">
        <v>40</v>
      </c>
      <c r="E9" s="11"/>
      <c r="F9" s="11"/>
      <c r="G9" s="11"/>
      <c r="H9" s="11">
        <f>SUM(H10:H10)</f>
        <v>0</v>
      </c>
      <c r="I9" s="11">
        <f>SUM(I10:I10)</f>
        <v>0</v>
      </c>
      <c r="J9" s="11">
        <f>H9+I9</f>
        <v>0</v>
      </c>
      <c r="K9" s="11"/>
      <c r="L9" s="11">
        <f>SUM(L10:L10)</f>
        <v>0</v>
      </c>
      <c r="M9" s="11"/>
      <c r="P9" s="11">
        <f>IF(Q9="PR",J9,SUM(O10:O10))</f>
        <v>0</v>
      </c>
      <c r="Q9" s="11" t="s">
        <v>41</v>
      </c>
      <c r="R9" s="11">
        <f>IF(Q9="HS",H9,0)</f>
        <v>0</v>
      </c>
      <c r="S9" s="11">
        <f>IF(Q9="HS",I9-P9,0)</f>
        <v>0</v>
      </c>
      <c r="T9" s="11">
        <f>IF(Q9="PS",H9,0)</f>
        <v>0</v>
      </c>
      <c r="U9" s="11">
        <f>IF(Q9="PS",I9-P9,0)</f>
        <v>0</v>
      </c>
      <c r="V9" s="11">
        <f>IF(Q9="MP",H9,0)</f>
        <v>0</v>
      </c>
      <c r="W9" s="11">
        <f>IF(Q9="MP",I9-P9,0)</f>
        <v>0</v>
      </c>
      <c r="X9" s="11">
        <f>IF(Q9="OM",H9,0)</f>
        <v>0</v>
      </c>
      <c r="Y9" s="11">
        <v>11</v>
      </c>
      <c r="AI9">
        <f>SUM(Z10:Z10)</f>
        <v>0</v>
      </c>
      <c r="AJ9">
        <f>SUM(AA10:AA10)</f>
        <v>0</v>
      </c>
      <c r="AK9">
        <f>SUM(AB10:AB10)</f>
        <v>0</v>
      </c>
    </row>
    <row r="10" spans="1:43" x14ac:dyDescent="0.25">
      <c r="A10" s="2" t="s">
        <v>42</v>
      </c>
      <c r="B10" s="1" t="s">
        <v>38</v>
      </c>
      <c r="C10" s="1" t="s">
        <v>43</v>
      </c>
      <c r="D10" t="s">
        <v>44</v>
      </c>
      <c r="E10" t="s">
        <v>45</v>
      </c>
      <c r="F10">
        <v>350</v>
      </c>
      <c r="G10">
        <v>0</v>
      </c>
      <c r="H10">
        <f>F10*AE10</f>
        <v>0</v>
      </c>
      <c r="I10">
        <f>J10-H10</f>
        <v>0</v>
      </c>
      <c r="J10">
        <f>F10*G10</f>
        <v>0</v>
      </c>
      <c r="K10">
        <v>0</v>
      </c>
      <c r="L10">
        <f>F10*K10</f>
        <v>0</v>
      </c>
      <c r="M10" t="s">
        <v>46</v>
      </c>
      <c r="N10">
        <v>1</v>
      </c>
      <c r="O10">
        <f>IF(N10=5,I10,0)</f>
        <v>0</v>
      </c>
      <c r="Z10">
        <f>IF(AD10=0,J10,0)</f>
        <v>0</v>
      </c>
      <c r="AA10">
        <f>IF(AD10=15,J10,0)</f>
        <v>0</v>
      </c>
      <c r="AB10">
        <f>IF(AD10=21,J10,0)</f>
        <v>0</v>
      </c>
      <c r="AD10">
        <v>21</v>
      </c>
      <c r="AE10">
        <f>G10*AG10</f>
        <v>0</v>
      </c>
      <c r="AF10">
        <f>G10*(1-AG10)</f>
        <v>0</v>
      </c>
      <c r="AG10">
        <v>0</v>
      </c>
      <c r="AM10">
        <f>F10*AE10</f>
        <v>0</v>
      </c>
      <c r="AN10">
        <f>F10*AF10</f>
        <v>0</v>
      </c>
      <c r="AO10" t="s">
        <v>47</v>
      </c>
      <c r="AP10" t="s">
        <v>48</v>
      </c>
      <c r="AQ10" s="11" t="s">
        <v>49</v>
      </c>
    </row>
    <row r="11" spans="1:43" ht="12.75" customHeight="1" x14ac:dyDescent="0.25">
      <c r="C11" s="12" t="s">
        <v>50</v>
      </c>
      <c r="D11" s="35" t="s">
        <v>51</v>
      </c>
      <c r="E11" s="35"/>
      <c r="F11" s="35"/>
      <c r="G11" s="35"/>
      <c r="H11" s="35"/>
      <c r="I11" s="35"/>
      <c r="J11" s="35"/>
      <c r="K11" s="35"/>
      <c r="L11" s="35"/>
      <c r="M11" s="35"/>
    </row>
    <row r="12" spans="1:43" x14ac:dyDescent="0.25">
      <c r="A12" s="13"/>
      <c r="B12" s="14" t="s">
        <v>38</v>
      </c>
      <c r="C12" s="14" t="s">
        <v>52</v>
      </c>
      <c r="D12" s="11" t="s">
        <v>53</v>
      </c>
      <c r="E12" s="11"/>
      <c r="F12" s="11"/>
      <c r="G12" s="11"/>
      <c r="H12" s="11">
        <f>SUM(H13:H27)</f>
        <v>0</v>
      </c>
      <c r="I12" s="11">
        <f>SUM(I13:I27)</f>
        <v>0</v>
      </c>
      <c r="J12" s="11">
        <f>H12+I12</f>
        <v>0</v>
      </c>
      <c r="K12" s="11"/>
      <c r="L12" s="11">
        <f>SUM(L13:L27)</f>
        <v>5.0399999999999993E-3</v>
      </c>
      <c r="M12" s="11"/>
      <c r="P12" s="11">
        <f>IF(Q12="PR",J12,SUM(O13:O27))</f>
        <v>0</v>
      </c>
      <c r="Q12" s="11" t="s">
        <v>41</v>
      </c>
      <c r="R12" s="11">
        <f>IF(Q12="HS",H12,0)</f>
        <v>0</v>
      </c>
      <c r="S12" s="11">
        <f>IF(Q12="HS",I12-P12,0)</f>
        <v>0</v>
      </c>
      <c r="T12" s="11">
        <f>IF(Q12="PS",H12,0)</f>
        <v>0</v>
      </c>
      <c r="U12" s="11">
        <f>IF(Q12="PS",I12-P12,0)</f>
        <v>0</v>
      </c>
      <c r="V12" s="11">
        <f>IF(Q12="MP",H12,0)</f>
        <v>0</v>
      </c>
      <c r="W12" s="11">
        <f>IF(Q12="MP",I12-P12,0)</f>
        <v>0</v>
      </c>
      <c r="X12" s="11">
        <f>IF(Q12="OM",H12,0)</f>
        <v>0</v>
      </c>
      <c r="Y12" s="11">
        <v>18</v>
      </c>
      <c r="AI12">
        <f>SUM(Z13:Z27)</f>
        <v>0</v>
      </c>
      <c r="AJ12">
        <f>SUM(AA13:AA27)</f>
        <v>0</v>
      </c>
      <c r="AK12">
        <f>SUM(AB13:AB27)</f>
        <v>0</v>
      </c>
    </row>
    <row r="13" spans="1:43" x14ac:dyDescent="0.25">
      <c r="A13" s="2" t="s">
        <v>54</v>
      </c>
      <c r="B13" s="1" t="s">
        <v>38</v>
      </c>
      <c r="C13" s="1" t="s">
        <v>55</v>
      </c>
      <c r="D13" t="s">
        <v>56</v>
      </c>
      <c r="E13" t="s">
        <v>45</v>
      </c>
      <c r="F13">
        <v>350</v>
      </c>
      <c r="G13">
        <v>0</v>
      </c>
      <c r="H13">
        <f>F13*AE13</f>
        <v>0</v>
      </c>
      <c r="I13">
        <f>J13-H13</f>
        <v>0</v>
      </c>
      <c r="J13">
        <f>F13*G13</f>
        <v>0</v>
      </c>
      <c r="K13">
        <v>0</v>
      </c>
      <c r="L13">
        <f>F13*K13</f>
        <v>0</v>
      </c>
      <c r="M13" t="s">
        <v>46</v>
      </c>
      <c r="N13">
        <v>1</v>
      </c>
      <c r="O13">
        <f>IF(N13=5,I13,0)</f>
        <v>0</v>
      </c>
      <c r="Z13">
        <f>IF(AD13=0,J13,0)</f>
        <v>0</v>
      </c>
      <c r="AA13">
        <f>IF(AD13=15,J13,0)</f>
        <v>0</v>
      </c>
      <c r="AB13">
        <f>IF(AD13=21,J13,0)</f>
        <v>0</v>
      </c>
      <c r="AD13">
        <v>21</v>
      </c>
      <c r="AE13">
        <f>G13*AG13</f>
        <v>0</v>
      </c>
      <c r="AF13">
        <f>G13*(1-AG13)</f>
        <v>0</v>
      </c>
      <c r="AG13">
        <v>6.7272727272727276E-2</v>
      </c>
      <c r="AM13">
        <f>F13*AE13</f>
        <v>0</v>
      </c>
      <c r="AN13">
        <f>F13*AF13</f>
        <v>0</v>
      </c>
      <c r="AO13" t="s">
        <v>57</v>
      </c>
      <c r="AP13" t="s">
        <v>48</v>
      </c>
      <c r="AQ13" s="11" t="s">
        <v>49</v>
      </c>
    </row>
    <row r="14" spans="1:43" ht="12.75" customHeight="1" x14ac:dyDescent="0.25">
      <c r="C14" s="12" t="s">
        <v>58</v>
      </c>
      <c r="D14" s="35" t="s">
        <v>59</v>
      </c>
      <c r="E14" s="35"/>
      <c r="F14" s="35"/>
      <c r="G14" s="35"/>
      <c r="H14" s="35"/>
      <c r="I14" s="35"/>
      <c r="J14" s="35"/>
      <c r="K14" s="35"/>
      <c r="L14" s="35"/>
      <c r="M14" s="35"/>
    </row>
    <row r="15" spans="1:43" x14ac:dyDescent="0.25">
      <c r="A15" s="2" t="s">
        <v>60</v>
      </c>
      <c r="B15" s="1" t="s">
        <v>38</v>
      </c>
      <c r="C15" s="1" t="s">
        <v>61</v>
      </c>
      <c r="D15" t="s">
        <v>62</v>
      </c>
      <c r="E15" t="s">
        <v>45</v>
      </c>
      <c r="F15">
        <v>350</v>
      </c>
      <c r="G15">
        <v>0</v>
      </c>
      <c r="H15">
        <f>F15*AE15</f>
        <v>0</v>
      </c>
      <c r="I15">
        <f>J15-H15</f>
        <v>0</v>
      </c>
      <c r="J15">
        <f>F15*G15</f>
        <v>0</v>
      </c>
      <c r="K15">
        <v>0</v>
      </c>
      <c r="L15">
        <f>F15*K15</f>
        <v>0</v>
      </c>
      <c r="M15" t="s">
        <v>46</v>
      </c>
      <c r="N15">
        <v>1</v>
      </c>
      <c r="O15">
        <f>IF(N15=5,I15,0)</f>
        <v>0</v>
      </c>
      <c r="Z15">
        <f>IF(AD15=0,J15,0)</f>
        <v>0</v>
      </c>
      <c r="AA15">
        <f>IF(AD15=15,J15,0)</f>
        <v>0</v>
      </c>
      <c r="AB15">
        <f>IF(AD15=21,J15,0)</f>
        <v>0</v>
      </c>
      <c r="AD15">
        <v>21</v>
      </c>
      <c r="AE15">
        <f>G15*AG15</f>
        <v>0</v>
      </c>
      <c r="AF15">
        <f>G15*(1-AG15)</f>
        <v>0</v>
      </c>
      <c r="AG15">
        <v>0</v>
      </c>
      <c r="AM15">
        <f>F15*AE15</f>
        <v>0</v>
      </c>
      <c r="AN15">
        <f>F15*AF15</f>
        <v>0</v>
      </c>
      <c r="AO15" t="s">
        <v>57</v>
      </c>
      <c r="AP15" t="s">
        <v>48</v>
      </c>
      <c r="AQ15" s="11" t="s">
        <v>49</v>
      </c>
    </row>
    <row r="16" spans="1:43" ht="12.75" customHeight="1" x14ac:dyDescent="0.25">
      <c r="C16" s="12" t="s">
        <v>50</v>
      </c>
      <c r="D16" s="35" t="s">
        <v>63</v>
      </c>
      <c r="E16" s="35"/>
      <c r="F16" s="35"/>
      <c r="G16" s="35"/>
      <c r="H16" s="35"/>
      <c r="I16" s="35"/>
      <c r="J16" s="35"/>
      <c r="K16" s="35"/>
      <c r="L16" s="35"/>
      <c r="M16" s="35"/>
    </row>
    <row r="17" spans="1:43" x14ac:dyDescent="0.25">
      <c r="A17" s="2" t="s">
        <v>64</v>
      </c>
      <c r="B17" s="1" t="s">
        <v>38</v>
      </c>
      <c r="C17" s="1" t="s">
        <v>65</v>
      </c>
      <c r="D17" t="s">
        <v>66</v>
      </c>
      <c r="E17" t="s">
        <v>67</v>
      </c>
      <c r="F17">
        <v>9</v>
      </c>
      <c r="G17">
        <v>0</v>
      </c>
      <c r="H17">
        <f>F17*AE17</f>
        <v>0</v>
      </c>
      <c r="I17">
        <f>J17-H17</f>
        <v>0</v>
      </c>
      <c r="J17">
        <f>F17*G17</f>
        <v>0</v>
      </c>
      <c r="K17">
        <v>0</v>
      </c>
      <c r="L17">
        <f>F17*K17</f>
        <v>0</v>
      </c>
      <c r="M17" t="s">
        <v>46</v>
      </c>
      <c r="N17">
        <v>1</v>
      </c>
      <c r="O17">
        <f>IF(N17=5,I17,0)</f>
        <v>0</v>
      </c>
      <c r="Z17">
        <f>IF(AD17=0,J17,0)</f>
        <v>0</v>
      </c>
      <c r="AA17">
        <f>IF(AD17=15,J17,0)</f>
        <v>0</v>
      </c>
      <c r="AB17">
        <f>IF(AD17=21,J17,0)</f>
        <v>0</v>
      </c>
      <c r="AD17">
        <v>21</v>
      </c>
      <c r="AE17">
        <f>G17*AG17</f>
        <v>0</v>
      </c>
      <c r="AF17">
        <f>G17*(1-AG17)</f>
        <v>0</v>
      </c>
      <c r="AG17">
        <v>0</v>
      </c>
      <c r="AM17">
        <f>F17*AE17</f>
        <v>0</v>
      </c>
      <c r="AN17">
        <f>F17*AF17</f>
        <v>0</v>
      </c>
      <c r="AO17" t="s">
        <v>57</v>
      </c>
      <c r="AP17" t="s">
        <v>48</v>
      </c>
      <c r="AQ17" s="11" t="s">
        <v>49</v>
      </c>
    </row>
    <row r="18" spans="1:43" ht="12.75" customHeight="1" x14ac:dyDescent="0.25">
      <c r="C18" s="12" t="s">
        <v>50</v>
      </c>
      <c r="D18" s="35" t="s">
        <v>68</v>
      </c>
      <c r="E18" s="35"/>
      <c r="F18" s="35"/>
      <c r="G18" s="35"/>
      <c r="H18" s="35"/>
      <c r="I18" s="35"/>
      <c r="J18" s="35"/>
      <c r="K18" s="35"/>
      <c r="L18" s="35"/>
      <c r="M18" s="35"/>
    </row>
    <row r="19" spans="1:43" x14ac:dyDescent="0.25">
      <c r="A19" s="2" t="s">
        <v>69</v>
      </c>
      <c r="B19" s="1" t="s">
        <v>38</v>
      </c>
      <c r="C19" s="1" t="s">
        <v>70</v>
      </c>
      <c r="D19" t="s">
        <v>71</v>
      </c>
      <c r="E19" t="s">
        <v>45</v>
      </c>
      <c r="F19">
        <v>350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0</v>
      </c>
      <c r="L19">
        <f>F19*K19</f>
        <v>0</v>
      </c>
      <c r="M19" t="s">
        <v>46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21</v>
      </c>
      <c r="AE19">
        <f>G19*AG19</f>
        <v>0</v>
      </c>
      <c r="AF19">
        <f>G19*(1-AG19)</f>
        <v>0</v>
      </c>
      <c r="AG19">
        <v>0</v>
      </c>
      <c r="AM19">
        <f>F19*AE19</f>
        <v>0</v>
      </c>
      <c r="AN19">
        <f>F19*AF19</f>
        <v>0</v>
      </c>
      <c r="AO19" t="s">
        <v>57</v>
      </c>
      <c r="AP19" t="s">
        <v>48</v>
      </c>
      <c r="AQ19" s="11" t="s">
        <v>49</v>
      </c>
    </row>
    <row r="20" spans="1:43" ht="12.75" customHeight="1" x14ac:dyDescent="0.25">
      <c r="C20" s="12" t="s">
        <v>50</v>
      </c>
      <c r="D20" s="35" t="s">
        <v>63</v>
      </c>
      <c r="E20" s="35"/>
      <c r="F20" s="35"/>
      <c r="G20" s="35"/>
      <c r="H20" s="35"/>
      <c r="I20" s="35"/>
      <c r="J20" s="35"/>
      <c r="K20" s="35"/>
      <c r="L20" s="35"/>
      <c r="M20" s="35"/>
    </row>
    <row r="21" spans="1:43" x14ac:dyDescent="0.25">
      <c r="A21" s="2" t="s">
        <v>72</v>
      </c>
      <c r="B21" s="1" t="s">
        <v>38</v>
      </c>
      <c r="C21" s="1" t="s">
        <v>73</v>
      </c>
      <c r="D21" t="s">
        <v>74</v>
      </c>
      <c r="E21" t="s">
        <v>67</v>
      </c>
      <c r="F21">
        <v>9</v>
      </c>
      <c r="G21">
        <v>0</v>
      </c>
      <c r="H21">
        <f>F21*AE21</f>
        <v>0</v>
      </c>
      <c r="I21">
        <f>J21-H21</f>
        <v>0</v>
      </c>
      <c r="J21">
        <f>F21*G21</f>
        <v>0</v>
      </c>
      <c r="K21">
        <v>0</v>
      </c>
      <c r="L21">
        <f>F21*K21</f>
        <v>0</v>
      </c>
      <c r="M21" t="s">
        <v>46</v>
      </c>
      <c r="N21">
        <v>1</v>
      </c>
      <c r="O21">
        <f>IF(N21=5,I21,0)</f>
        <v>0</v>
      </c>
      <c r="Z21">
        <f>IF(AD21=0,J21,0)</f>
        <v>0</v>
      </c>
      <c r="AA21">
        <f>IF(AD21=15,J21,0)</f>
        <v>0</v>
      </c>
      <c r="AB21">
        <f>IF(AD21=21,J21,0)</f>
        <v>0</v>
      </c>
      <c r="AD21">
        <v>21</v>
      </c>
      <c r="AE21">
        <f>G21*AG21</f>
        <v>0</v>
      </c>
      <c r="AF21">
        <f>G21*(1-AG21)</f>
        <v>0</v>
      </c>
      <c r="AG21">
        <v>6.2116126516343776E-3</v>
      </c>
      <c r="AM21">
        <f>F21*AE21</f>
        <v>0</v>
      </c>
      <c r="AN21">
        <f>F21*AF21</f>
        <v>0</v>
      </c>
      <c r="AO21" t="s">
        <v>57</v>
      </c>
      <c r="AP21" t="s">
        <v>48</v>
      </c>
      <c r="AQ21" s="11" t="s">
        <v>49</v>
      </c>
    </row>
    <row r="22" spans="1:43" ht="12.75" customHeight="1" x14ac:dyDescent="0.25">
      <c r="C22" s="12" t="s">
        <v>50</v>
      </c>
      <c r="D22" s="35" t="s">
        <v>75</v>
      </c>
      <c r="E22" s="35"/>
      <c r="F22" s="35"/>
      <c r="G22" s="35"/>
      <c r="H22" s="35"/>
      <c r="I22" s="35"/>
      <c r="J22" s="35"/>
      <c r="K22" s="35"/>
      <c r="L22" s="35"/>
      <c r="M22" s="35"/>
    </row>
    <row r="23" spans="1:43" x14ac:dyDescent="0.25">
      <c r="A23" s="2" t="s">
        <v>76</v>
      </c>
      <c r="B23" s="1" t="s">
        <v>38</v>
      </c>
      <c r="C23" s="1" t="s">
        <v>77</v>
      </c>
      <c r="D23" t="s">
        <v>78</v>
      </c>
      <c r="E23" t="s">
        <v>67</v>
      </c>
      <c r="F23">
        <v>9</v>
      </c>
      <c r="G23">
        <v>0</v>
      </c>
      <c r="H23">
        <f>F23*AE23</f>
        <v>0</v>
      </c>
      <c r="I23">
        <f>J23-H23</f>
        <v>0</v>
      </c>
      <c r="J23">
        <f>F23*G23</f>
        <v>0</v>
      </c>
      <c r="K23">
        <v>5.5999999999999995E-4</v>
      </c>
      <c r="L23">
        <f>F23*K23</f>
        <v>5.0399999999999993E-3</v>
      </c>
      <c r="M23" t="s">
        <v>46</v>
      </c>
      <c r="N23">
        <v>1</v>
      </c>
      <c r="O23">
        <f>IF(N23=5,I23,0)</f>
        <v>0</v>
      </c>
      <c r="Z23">
        <f>IF(AD23=0,J23,0)</f>
        <v>0</v>
      </c>
      <c r="AA23">
        <f>IF(AD23=15,J23,0)</f>
        <v>0</v>
      </c>
      <c r="AB23">
        <f>IF(AD23=21,J23,0)</f>
        <v>0</v>
      </c>
      <c r="AD23">
        <v>21</v>
      </c>
      <c r="AE23">
        <f>G23*AG23</f>
        <v>0</v>
      </c>
      <c r="AF23">
        <f>G23*(1-AG23)</f>
        <v>0</v>
      </c>
      <c r="AG23">
        <v>0.16937142857142859</v>
      </c>
      <c r="AM23">
        <f>F23*AE23</f>
        <v>0</v>
      </c>
      <c r="AN23">
        <f>F23*AF23</f>
        <v>0</v>
      </c>
      <c r="AO23" t="s">
        <v>57</v>
      </c>
      <c r="AP23" t="s">
        <v>48</v>
      </c>
      <c r="AQ23" s="11" t="s">
        <v>49</v>
      </c>
    </row>
    <row r="24" spans="1:43" ht="12.75" customHeight="1" x14ac:dyDescent="0.25">
      <c r="C24" s="12" t="s">
        <v>50</v>
      </c>
      <c r="D24" s="35" t="s">
        <v>79</v>
      </c>
      <c r="E24" s="35"/>
      <c r="F24" s="35"/>
      <c r="G24" s="35"/>
      <c r="H24" s="35"/>
      <c r="I24" s="35"/>
      <c r="J24" s="35"/>
      <c r="K24" s="35"/>
      <c r="L24" s="35"/>
      <c r="M24" s="35"/>
    </row>
    <row r="25" spans="1:43" x14ac:dyDescent="0.25">
      <c r="A25" s="2" t="s">
        <v>80</v>
      </c>
      <c r="B25" s="1" t="s">
        <v>38</v>
      </c>
      <c r="C25" s="1" t="s">
        <v>81</v>
      </c>
      <c r="D25" t="s">
        <v>82</v>
      </c>
      <c r="E25" t="s">
        <v>45</v>
      </c>
      <c r="F25">
        <v>350</v>
      </c>
      <c r="G25">
        <v>0</v>
      </c>
      <c r="H25">
        <f>F25*AE25</f>
        <v>0</v>
      </c>
      <c r="I25">
        <f>J25-H25</f>
        <v>0</v>
      </c>
      <c r="J25">
        <f>F25*G25</f>
        <v>0</v>
      </c>
      <c r="K25">
        <v>0</v>
      </c>
      <c r="L25">
        <f>F25*K25</f>
        <v>0</v>
      </c>
      <c r="M25" t="s">
        <v>46</v>
      </c>
      <c r="N25">
        <v>1</v>
      </c>
      <c r="O25">
        <f>IF(N25=5,I25,0)</f>
        <v>0</v>
      </c>
      <c r="Z25">
        <f>IF(AD25=0,J25,0)</f>
        <v>0</v>
      </c>
      <c r="AA25">
        <f>IF(AD25=15,J25,0)</f>
        <v>0</v>
      </c>
      <c r="AB25">
        <f>IF(AD25=21,J25,0)</f>
        <v>0</v>
      </c>
      <c r="AD25">
        <v>21</v>
      </c>
      <c r="AE25">
        <f>G25*AG25</f>
        <v>0</v>
      </c>
      <c r="AF25">
        <f>G25*(1-AG25)</f>
        <v>0</v>
      </c>
      <c r="AG25">
        <v>5.6710775047258983E-3</v>
      </c>
      <c r="AM25">
        <f>F25*AE25</f>
        <v>0</v>
      </c>
      <c r="AN25">
        <f>F25*AF25</f>
        <v>0</v>
      </c>
      <c r="AO25" t="s">
        <v>57</v>
      </c>
      <c r="AP25" t="s">
        <v>48</v>
      </c>
      <c r="AQ25" s="11" t="s">
        <v>49</v>
      </c>
    </row>
    <row r="26" spans="1:43" ht="12.75" customHeight="1" x14ac:dyDescent="0.25">
      <c r="C26" s="12" t="s">
        <v>50</v>
      </c>
      <c r="D26" s="35" t="s">
        <v>83</v>
      </c>
      <c r="E26" s="35"/>
      <c r="F26" s="35"/>
      <c r="G26" s="35"/>
      <c r="H26" s="35"/>
      <c r="I26" s="35"/>
      <c r="J26" s="35"/>
      <c r="K26" s="35"/>
      <c r="L26" s="35"/>
      <c r="M26" s="35"/>
    </row>
    <row r="27" spans="1:43" x14ac:dyDescent="0.25">
      <c r="A27" s="2" t="s">
        <v>84</v>
      </c>
      <c r="B27" s="1" t="s">
        <v>38</v>
      </c>
      <c r="C27" s="1" t="s">
        <v>85</v>
      </c>
      <c r="D27" t="s">
        <v>86</v>
      </c>
      <c r="E27" t="s">
        <v>45</v>
      </c>
      <c r="F27">
        <v>9</v>
      </c>
      <c r="G27">
        <v>0</v>
      </c>
      <c r="H27">
        <f>F27*AE27</f>
        <v>0</v>
      </c>
      <c r="I27">
        <f>J27-H27</f>
        <v>0</v>
      </c>
      <c r="J27">
        <f>F27*G27</f>
        <v>0</v>
      </c>
      <c r="K27">
        <v>0</v>
      </c>
      <c r="L27">
        <f>F27*K27</f>
        <v>0</v>
      </c>
      <c r="M27" t="s">
        <v>46</v>
      </c>
      <c r="N27">
        <v>1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21</v>
      </c>
      <c r="AE27">
        <f>G27*AG27</f>
        <v>0</v>
      </c>
      <c r="AF27">
        <f>G27*(1-AG27)</f>
        <v>0</v>
      </c>
      <c r="AG27">
        <v>0</v>
      </c>
      <c r="AM27">
        <f>F27*AE27</f>
        <v>0</v>
      </c>
      <c r="AN27">
        <f>F27*AF27</f>
        <v>0</v>
      </c>
      <c r="AO27" t="s">
        <v>57</v>
      </c>
      <c r="AP27" t="s">
        <v>48</v>
      </c>
      <c r="AQ27" s="11" t="s">
        <v>49</v>
      </c>
    </row>
    <row r="28" spans="1:43" ht="12.75" customHeight="1" x14ac:dyDescent="0.25">
      <c r="C28" s="12" t="s">
        <v>50</v>
      </c>
      <c r="D28" s="35" t="s">
        <v>87</v>
      </c>
      <c r="E28" s="35"/>
      <c r="F28" s="35"/>
      <c r="G28" s="35"/>
      <c r="H28" s="35"/>
      <c r="I28" s="35"/>
      <c r="J28" s="35"/>
      <c r="K28" s="35"/>
      <c r="L28" s="35"/>
      <c r="M28" s="35"/>
    </row>
    <row r="29" spans="1:43" x14ac:dyDescent="0.25">
      <c r="A29" s="13"/>
      <c r="B29" s="14" t="s">
        <v>38</v>
      </c>
      <c r="C29" s="14" t="s">
        <v>88</v>
      </c>
      <c r="D29" s="11" t="s">
        <v>89</v>
      </c>
      <c r="E29" s="11"/>
      <c r="F29" s="11"/>
      <c r="G29" s="11"/>
      <c r="H29" s="11">
        <f>SUM(H30:H30)</f>
        <v>0</v>
      </c>
      <c r="I29" s="11">
        <f>SUM(I30:I30)</f>
        <v>0</v>
      </c>
      <c r="J29" s="11">
        <f>H29+I29</f>
        <v>0</v>
      </c>
      <c r="K29" s="11"/>
      <c r="L29" s="11">
        <f>SUM(L30:L30)</f>
        <v>0</v>
      </c>
      <c r="M29" s="11"/>
      <c r="P29" s="11">
        <f>IF(Q29="PR",J29,SUM(O30:O30))</f>
        <v>0</v>
      </c>
      <c r="Q29" s="11"/>
      <c r="R29" s="11">
        <f>IF(Q29="HS",H29,0)</f>
        <v>0</v>
      </c>
      <c r="S29" s="11">
        <f>IF(Q29="HS",I29-P29,0)</f>
        <v>0</v>
      </c>
      <c r="T29" s="11">
        <f>IF(Q29="PS",H29,0)</f>
        <v>0</v>
      </c>
      <c r="U29" s="11">
        <f>IF(Q29="PS",I29-P29,0)</f>
        <v>0</v>
      </c>
      <c r="V29" s="11">
        <f>IF(Q29="MP",H29,0)</f>
        <v>0</v>
      </c>
      <c r="W29" s="11">
        <f>IF(Q29="MP",I29-P29,0)</f>
        <v>0</v>
      </c>
      <c r="X29" s="11">
        <f>IF(Q29="OM",H29,0)</f>
        <v>0</v>
      </c>
      <c r="Y29" s="11" t="s">
        <v>88</v>
      </c>
      <c r="AI29">
        <f>SUM(Z30:Z30)</f>
        <v>0</v>
      </c>
      <c r="AJ29">
        <f>SUM(AA30:AA30)</f>
        <v>0</v>
      </c>
      <c r="AK29">
        <f>SUM(AB30:AB30)</f>
        <v>0</v>
      </c>
    </row>
    <row r="30" spans="1:43" x14ac:dyDescent="0.25">
      <c r="A30" s="2" t="s">
        <v>90</v>
      </c>
      <c r="B30" s="1" t="s">
        <v>38</v>
      </c>
      <c r="C30" s="1" t="s">
        <v>91</v>
      </c>
      <c r="D30" t="s">
        <v>92</v>
      </c>
      <c r="E30" t="s">
        <v>93</v>
      </c>
      <c r="F30">
        <v>1.35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0</v>
      </c>
      <c r="L30">
        <f>F30*K30</f>
        <v>0</v>
      </c>
      <c r="M30" t="s">
        <v>46</v>
      </c>
      <c r="N30">
        <v>5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21</v>
      </c>
      <c r="AE30">
        <f>G30*AG30</f>
        <v>0</v>
      </c>
      <c r="AF30">
        <f>G30*(1-AG30)</f>
        <v>0</v>
      </c>
      <c r="AG30">
        <v>0</v>
      </c>
      <c r="AM30">
        <f>F30*AE30</f>
        <v>0</v>
      </c>
      <c r="AN30">
        <f>F30*AF30</f>
        <v>0</v>
      </c>
      <c r="AO30" t="s">
        <v>94</v>
      </c>
      <c r="AP30" t="s">
        <v>95</v>
      </c>
      <c r="AQ30" s="11" t="s">
        <v>49</v>
      </c>
    </row>
    <row r="31" spans="1:43" ht="12.75" customHeight="1" x14ac:dyDescent="0.25">
      <c r="C31" s="12" t="s">
        <v>50</v>
      </c>
      <c r="D31" s="35" t="s">
        <v>96</v>
      </c>
      <c r="E31" s="35"/>
      <c r="F31" s="35"/>
      <c r="G31" s="35"/>
      <c r="H31" s="35"/>
      <c r="I31" s="35"/>
      <c r="J31" s="35"/>
      <c r="K31" s="35"/>
      <c r="L31" s="35"/>
      <c r="M31" s="35"/>
    </row>
    <row r="32" spans="1:43" x14ac:dyDescent="0.25">
      <c r="A32" s="13"/>
      <c r="B32" s="14" t="s">
        <v>38</v>
      </c>
      <c r="C32" s="14" t="s">
        <v>97</v>
      </c>
      <c r="D32" s="11" t="s">
        <v>98</v>
      </c>
      <c r="E32" s="11"/>
      <c r="F32" s="11"/>
      <c r="G32" s="11"/>
      <c r="H32" s="11">
        <f>SUM(H33:H33)</f>
        <v>0</v>
      </c>
      <c r="I32" s="11">
        <f>SUM(I33:I33)</f>
        <v>0</v>
      </c>
      <c r="J32" s="11">
        <f>H32+I32</f>
        <v>0</v>
      </c>
      <c r="K32" s="11"/>
      <c r="L32" s="11">
        <f>SUM(L33:L33)</f>
        <v>0</v>
      </c>
      <c r="M32" s="11"/>
      <c r="P32" s="11">
        <f>IF(Q32="PR",J32,SUM(O33:O33))</f>
        <v>0</v>
      </c>
      <c r="Q32" s="11"/>
      <c r="R32" s="11">
        <f>IF(Q32="HS",H32,0)</f>
        <v>0</v>
      </c>
      <c r="S32" s="11">
        <f>IF(Q32="HS",I32-P32,0)</f>
        <v>0</v>
      </c>
      <c r="T32" s="11">
        <f>IF(Q32="PS",H32,0)</f>
        <v>0</v>
      </c>
      <c r="U32" s="11">
        <f>IF(Q32="PS",I32-P32,0)</f>
        <v>0</v>
      </c>
      <c r="V32" s="11">
        <f>IF(Q32="MP",H32,0)</f>
        <v>0</v>
      </c>
      <c r="W32" s="11">
        <f>IF(Q32="MP",I32-P32,0)</f>
        <v>0</v>
      </c>
      <c r="X32" s="11">
        <f>IF(Q32="OM",H32,0)</f>
        <v>0</v>
      </c>
      <c r="Y32" s="11" t="s">
        <v>97</v>
      </c>
      <c r="AI32">
        <f>SUM(Z33:Z33)</f>
        <v>0</v>
      </c>
      <c r="AJ32">
        <f>SUM(AA33:AA33)</f>
        <v>0</v>
      </c>
      <c r="AK32">
        <f>SUM(AB33:AB33)</f>
        <v>0</v>
      </c>
    </row>
    <row r="33" spans="1:43" x14ac:dyDescent="0.25">
      <c r="A33" s="2" t="s">
        <v>39</v>
      </c>
      <c r="B33" s="1" t="s">
        <v>38</v>
      </c>
      <c r="C33" s="1" t="s">
        <v>97</v>
      </c>
      <c r="D33" t="s">
        <v>99</v>
      </c>
      <c r="F33">
        <v>9</v>
      </c>
      <c r="G33">
        <v>0</v>
      </c>
      <c r="H33">
        <f>F33*AE33</f>
        <v>0</v>
      </c>
      <c r="I33">
        <f>J33-H33</f>
        <v>0</v>
      </c>
      <c r="J33">
        <f>F33*G33</f>
        <v>0</v>
      </c>
      <c r="K33">
        <v>0</v>
      </c>
      <c r="L33">
        <f>F33*K33</f>
        <v>0</v>
      </c>
      <c r="N33">
        <v>1</v>
      </c>
      <c r="O33">
        <f>IF(N33=5,I33,0)</f>
        <v>0</v>
      </c>
      <c r="Z33">
        <f>IF(AD33=0,J33,0)</f>
        <v>0</v>
      </c>
      <c r="AA33">
        <f>IF(AD33=15,J33,0)</f>
        <v>0</v>
      </c>
      <c r="AB33">
        <f>IF(AD33=21,J33,0)</f>
        <v>0</v>
      </c>
      <c r="AD33">
        <v>21</v>
      </c>
      <c r="AE33">
        <f>G33*AG33</f>
        <v>0</v>
      </c>
      <c r="AF33">
        <f>G33*(1-AG33)</f>
        <v>0</v>
      </c>
      <c r="AG33">
        <v>1</v>
      </c>
      <c r="AM33">
        <f>F33*AE33</f>
        <v>0</v>
      </c>
      <c r="AN33">
        <f>F33*AF33</f>
        <v>0</v>
      </c>
      <c r="AO33" t="s">
        <v>100</v>
      </c>
      <c r="AP33" t="s">
        <v>95</v>
      </c>
      <c r="AQ33" s="11" t="s">
        <v>49</v>
      </c>
    </row>
    <row r="34" spans="1:43" x14ac:dyDescent="0.25">
      <c r="A34" s="13"/>
      <c r="B34" s="14" t="s">
        <v>38</v>
      </c>
      <c r="C34" s="14" t="s">
        <v>101</v>
      </c>
      <c r="D34" s="11" t="s">
        <v>102</v>
      </c>
      <c r="E34" s="11"/>
      <c r="F34" s="11"/>
      <c r="G34" s="11"/>
      <c r="H34" s="11">
        <f>SUM(H35:H44)</f>
        <v>0</v>
      </c>
      <c r="I34" s="11">
        <f>SUM(I35:I44)</f>
        <v>0</v>
      </c>
      <c r="J34" s="11">
        <f>H34+I34</f>
        <v>0</v>
      </c>
      <c r="K34" s="11"/>
      <c r="L34" s="11">
        <f>SUM(L35:L44)</f>
        <v>0</v>
      </c>
      <c r="M34" s="11"/>
      <c r="P34" s="11">
        <f>IF(Q34="PR",J34,SUM(O35:O44))</f>
        <v>0</v>
      </c>
      <c r="Q34" s="11"/>
      <c r="R34" s="11">
        <f>IF(Q34="HS",H34,0)</f>
        <v>0</v>
      </c>
      <c r="S34" s="11">
        <f>IF(Q34="HS",I34-P34,0)</f>
        <v>0</v>
      </c>
      <c r="T34" s="11">
        <f>IF(Q34="PS",H34,0)</f>
        <v>0</v>
      </c>
      <c r="U34" s="11">
        <f>IF(Q34="PS",I34-P34,0)</f>
        <v>0</v>
      </c>
      <c r="V34" s="11">
        <f>IF(Q34="MP",H34,0)</f>
        <v>0</v>
      </c>
      <c r="W34" s="11">
        <f>IF(Q34="MP",I34-P34,0)</f>
        <v>0</v>
      </c>
      <c r="X34" s="11">
        <f>IF(Q34="OM",H34,0)</f>
        <v>0</v>
      </c>
      <c r="Y34" s="11" t="s">
        <v>101</v>
      </c>
      <c r="AI34">
        <f>SUM(Z35:Z44)</f>
        <v>0</v>
      </c>
      <c r="AJ34">
        <f>SUM(AA35:AA44)</f>
        <v>0</v>
      </c>
      <c r="AK34">
        <f>SUM(AB35:AB44)</f>
        <v>0</v>
      </c>
    </row>
    <row r="35" spans="1:43" x14ac:dyDescent="0.25">
      <c r="A35" s="2" t="s">
        <v>103</v>
      </c>
      <c r="B35" s="1" t="s">
        <v>38</v>
      </c>
      <c r="C35" s="1" t="s">
        <v>101</v>
      </c>
      <c r="D35" t="s">
        <v>104</v>
      </c>
      <c r="E35" t="s">
        <v>45</v>
      </c>
      <c r="F35">
        <v>9</v>
      </c>
      <c r="G35">
        <v>0</v>
      </c>
      <c r="H35">
        <f>F35*AE35</f>
        <v>0</v>
      </c>
      <c r="I35">
        <f>J35-H35</f>
        <v>0</v>
      </c>
      <c r="J35">
        <f>F35*G35</f>
        <v>0</v>
      </c>
      <c r="K35">
        <v>0</v>
      </c>
      <c r="L35">
        <f>F35*K35</f>
        <v>0</v>
      </c>
      <c r="N35">
        <v>1</v>
      </c>
      <c r="O35">
        <f>IF(N35=5,I35,0)</f>
        <v>0</v>
      </c>
      <c r="Z35">
        <f>IF(AD35=0,J35,0)</f>
        <v>0</v>
      </c>
      <c r="AA35">
        <f>IF(AD35=15,J35,0)</f>
        <v>0</v>
      </c>
      <c r="AB35">
        <f>IF(AD35=21,J35,0)</f>
        <v>0</v>
      </c>
      <c r="AD35">
        <v>21</v>
      </c>
      <c r="AE35">
        <f>G35*AG35</f>
        <v>0</v>
      </c>
      <c r="AF35">
        <f>G35*(1-AG35)</f>
        <v>0</v>
      </c>
      <c r="AG35">
        <v>1</v>
      </c>
      <c r="AM35">
        <f>F35*AE35</f>
        <v>0</v>
      </c>
      <c r="AN35">
        <f>F35*AF35</f>
        <v>0</v>
      </c>
      <c r="AO35" t="s">
        <v>105</v>
      </c>
      <c r="AP35" t="s">
        <v>95</v>
      </c>
      <c r="AQ35" s="11" t="s">
        <v>49</v>
      </c>
    </row>
    <row r="36" spans="1:43" ht="12.75" customHeight="1" x14ac:dyDescent="0.25">
      <c r="C36" s="12" t="s">
        <v>50</v>
      </c>
      <c r="D36" s="35" t="s">
        <v>106</v>
      </c>
      <c r="E36" s="35"/>
      <c r="F36" s="35"/>
      <c r="G36" s="35"/>
      <c r="H36" s="35"/>
      <c r="I36" s="35"/>
      <c r="J36" s="35"/>
      <c r="K36" s="35"/>
      <c r="L36" s="35"/>
      <c r="M36" s="35"/>
    </row>
    <row r="37" spans="1:43" x14ac:dyDescent="0.25">
      <c r="A37" s="2" t="s">
        <v>107</v>
      </c>
      <c r="B37" s="1" t="s">
        <v>38</v>
      </c>
      <c r="C37" s="1" t="s">
        <v>108</v>
      </c>
      <c r="D37" t="s">
        <v>109</v>
      </c>
      <c r="E37" t="s">
        <v>110</v>
      </c>
      <c r="F37">
        <v>8</v>
      </c>
      <c r="G37">
        <v>0</v>
      </c>
      <c r="H37">
        <f>F37*AE37</f>
        <v>0</v>
      </c>
      <c r="I37">
        <f>J37-H37</f>
        <v>0</v>
      </c>
      <c r="J37">
        <f>F37*G37</f>
        <v>0</v>
      </c>
      <c r="K37">
        <v>0</v>
      </c>
      <c r="L37">
        <f>F37*K37</f>
        <v>0</v>
      </c>
      <c r="N37">
        <v>1</v>
      </c>
      <c r="O37">
        <f>IF(N37=5,I37,0)</f>
        <v>0</v>
      </c>
      <c r="Z37">
        <f>IF(AD37=0,J37,0)</f>
        <v>0</v>
      </c>
      <c r="AA37">
        <f>IF(AD37=15,J37,0)</f>
        <v>0</v>
      </c>
      <c r="AB37">
        <f>IF(AD37=21,J37,0)</f>
        <v>0</v>
      </c>
      <c r="AD37">
        <v>21</v>
      </c>
      <c r="AE37">
        <f>G37*AG37</f>
        <v>0</v>
      </c>
      <c r="AF37">
        <f>G37*(1-AG37)</f>
        <v>0</v>
      </c>
      <c r="AG37">
        <v>1</v>
      </c>
      <c r="AM37">
        <f>F37*AE37</f>
        <v>0</v>
      </c>
      <c r="AN37">
        <f>F37*AF37</f>
        <v>0</v>
      </c>
      <c r="AO37" t="s">
        <v>105</v>
      </c>
      <c r="AP37" t="s">
        <v>95</v>
      </c>
      <c r="AQ37" s="11" t="s">
        <v>49</v>
      </c>
    </row>
    <row r="38" spans="1:43" ht="12.75" customHeight="1" x14ac:dyDescent="0.25">
      <c r="C38" s="12" t="s">
        <v>50</v>
      </c>
      <c r="D38" s="35" t="s">
        <v>111</v>
      </c>
      <c r="E38" s="35"/>
      <c r="F38" s="35"/>
      <c r="G38" s="35"/>
      <c r="H38" s="35"/>
      <c r="I38" s="35"/>
      <c r="J38" s="35"/>
      <c r="K38" s="35"/>
      <c r="L38" s="35"/>
      <c r="M38" s="35"/>
    </row>
    <row r="39" spans="1:43" x14ac:dyDescent="0.25">
      <c r="A39" s="2" t="s">
        <v>112</v>
      </c>
      <c r="B39" s="1" t="s">
        <v>38</v>
      </c>
      <c r="C39" s="1" t="s">
        <v>113</v>
      </c>
      <c r="D39" t="s">
        <v>114</v>
      </c>
      <c r="E39" t="s">
        <v>110</v>
      </c>
      <c r="F39">
        <v>9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0</v>
      </c>
      <c r="L39">
        <f>F39*K39</f>
        <v>0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21</v>
      </c>
      <c r="AE39">
        <f>G39*AG39</f>
        <v>0</v>
      </c>
      <c r="AF39">
        <f>G39*(1-AG39)</f>
        <v>0</v>
      </c>
      <c r="AG39">
        <v>1</v>
      </c>
      <c r="AM39">
        <f>F39*AE39</f>
        <v>0</v>
      </c>
      <c r="AN39">
        <f>F39*AF39</f>
        <v>0</v>
      </c>
      <c r="AO39" t="s">
        <v>105</v>
      </c>
      <c r="AP39" t="s">
        <v>95</v>
      </c>
      <c r="AQ39" s="11" t="s">
        <v>49</v>
      </c>
    </row>
    <row r="40" spans="1:43" x14ac:dyDescent="0.25">
      <c r="A40" s="2" t="s">
        <v>115</v>
      </c>
      <c r="B40" s="1" t="s">
        <v>38</v>
      </c>
      <c r="C40" s="1" t="s">
        <v>116</v>
      </c>
      <c r="D40" t="s">
        <v>117</v>
      </c>
      <c r="E40" t="s">
        <v>110</v>
      </c>
      <c r="F40">
        <v>9</v>
      </c>
      <c r="G40">
        <v>0</v>
      </c>
      <c r="H40">
        <f>F40*AE40</f>
        <v>0</v>
      </c>
      <c r="I40">
        <f>J40-H40</f>
        <v>0</v>
      </c>
      <c r="J40">
        <f>F40*G40</f>
        <v>0</v>
      </c>
      <c r="K40">
        <v>0</v>
      </c>
      <c r="L40">
        <f>F40*K40</f>
        <v>0</v>
      </c>
      <c r="N40">
        <v>1</v>
      </c>
      <c r="O40">
        <f>IF(N40=5,I40,0)</f>
        <v>0</v>
      </c>
      <c r="Z40">
        <f>IF(AD40=0,J40,0)</f>
        <v>0</v>
      </c>
      <c r="AA40">
        <f>IF(AD40=15,J40,0)</f>
        <v>0</v>
      </c>
      <c r="AB40">
        <f>IF(AD40=21,J40,0)</f>
        <v>0</v>
      </c>
      <c r="AD40">
        <v>21</v>
      </c>
      <c r="AE40">
        <f>G40*AG40</f>
        <v>0</v>
      </c>
      <c r="AF40">
        <f>G40*(1-AG40)</f>
        <v>0</v>
      </c>
      <c r="AG40">
        <v>1</v>
      </c>
      <c r="AM40">
        <f>F40*AE40</f>
        <v>0</v>
      </c>
      <c r="AN40">
        <f>F40*AF40</f>
        <v>0</v>
      </c>
      <c r="AO40" t="s">
        <v>105</v>
      </c>
      <c r="AP40" t="s">
        <v>95</v>
      </c>
      <c r="AQ40" s="11" t="s">
        <v>49</v>
      </c>
    </row>
    <row r="41" spans="1:43" ht="12.75" customHeight="1" x14ac:dyDescent="0.25">
      <c r="C41" s="12" t="s">
        <v>50</v>
      </c>
      <c r="D41" s="35" t="s">
        <v>118</v>
      </c>
      <c r="E41" s="35"/>
      <c r="F41" s="35"/>
      <c r="G41" s="35"/>
      <c r="H41" s="35"/>
      <c r="I41" s="35"/>
      <c r="J41" s="35"/>
      <c r="K41" s="35"/>
      <c r="L41" s="35"/>
      <c r="M41" s="35"/>
    </row>
    <row r="42" spans="1:43" x14ac:dyDescent="0.25">
      <c r="A42" s="2" t="s">
        <v>119</v>
      </c>
      <c r="B42" s="1" t="s">
        <v>38</v>
      </c>
      <c r="C42" s="1" t="s">
        <v>120</v>
      </c>
      <c r="D42" t="s">
        <v>121</v>
      </c>
      <c r="E42" t="s">
        <v>110</v>
      </c>
      <c r="F42">
        <v>9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0</v>
      </c>
      <c r="L42">
        <f>F42*K42</f>
        <v>0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21</v>
      </c>
      <c r="AE42">
        <f>G42*AG42</f>
        <v>0</v>
      </c>
      <c r="AF42">
        <f>G42*(1-AG42)</f>
        <v>0</v>
      </c>
      <c r="AG42">
        <v>1</v>
      </c>
      <c r="AM42">
        <f>F42*AE42</f>
        <v>0</v>
      </c>
      <c r="AN42">
        <f>F42*AF42</f>
        <v>0</v>
      </c>
      <c r="AO42" t="s">
        <v>105</v>
      </c>
      <c r="AP42" t="s">
        <v>95</v>
      </c>
      <c r="AQ42" s="11" t="s">
        <v>49</v>
      </c>
    </row>
    <row r="43" spans="1:43" x14ac:dyDescent="0.25">
      <c r="A43" s="2" t="s">
        <v>122</v>
      </c>
      <c r="B43" s="1" t="s">
        <v>38</v>
      </c>
      <c r="C43" s="1" t="s">
        <v>123</v>
      </c>
      <c r="D43" t="s">
        <v>124</v>
      </c>
      <c r="E43" t="s">
        <v>125</v>
      </c>
      <c r="F43">
        <v>0.54</v>
      </c>
      <c r="G43">
        <v>0</v>
      </c>
      <c r="H43">
        <f>F43*AE43</f>
        <v>0</v>
      </c>
      <c r="I43">
        <f>J43-H43</f>
        <v>0</v>
      </c>
      <c r="J43">
        <f>F43*G43</f>
        <v>0</v>
      </c>
      <c r="K43">
        <v>0</v>
      </c>
      <c r="L43">
        <f>F43*K43</f>
        <v>0</v>
      </c>
      <c r="N43">
        <v>1</v>
      </c>
      <c r="O43">
        <f>IF(N43=5,I43,0)</f>
        <v>0</v>
      </c>
      <c r="Z43">
        <f>IF(AD43=0,J43,0)</f>
        <v>0</v>
      </c>
      <c r="AA43">
        <f>IF(AD43=15,J43,0)</f>
        <v>0</v>
      </c>
      <c r="AB43">
        <f>IF(AD43=21,J43,0)</f>
        <v>0</v>
      </c>
      <c r="AD43">
        <v>21</v>
      </c>
      <c r="AE43">
        <f>G43*AG43</f>
        <v>0</v>
      </c>
      <c r="AF43">
        <f>G43*(1-AG43)</f>
        <v>0</v>
      </c>
      <c r="AG43">
        <v>1</v>
      </c>
      <c r="AM43">
        <f>F43*AE43</f>
        <v>0</v>
      </c>
      <c r="AN43">
        <f>F43*AF43</f>
        <v>0</v>
      </c>
      <c r="AO43" t="s">
        <v>105</v>
      </c>
      <c r="AP43" t="s">
        <v>95</v>
      </c>
      <c r="AQ43" s="11" t="s">
        <v>49</v>
      </c>
    </row>
    <row r="44" spans="1:43" x14ac:dyDescent="0.25">
      <c r="A44" s="2" t="s">
        <v>52</v>
      </c>
      <c r="B44" s="1" t="s">
        <v>38</v>
      </c>
      <c r="C44" s="1" t="s">
        <v>126</v>
      </c>
      <c r="D44" t="s">
        <v>127</v>
      </c>
      <c r="E44" t="s">
        <v>110</v>
      </c>
      <c r="F44">
        <v>9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0</v>
      </c>
      <c r="L44">
        <f>F44*K44</f>
        <v>0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21</v>
      </c>
      <c r="AE44">
        <f>G44*AG44</f>
        <v>0</v>
      </c>
      <c r="AF44">
        <f>G44*(1-AG44)</f>
        <v>0</v>
      </c>
      <c r="AG44">
        <v>1</v>
      </c>
      <c r="AM44">
        <f>F44*AE44</f>
        <v>0</v>
      </c>
      <c r="AN44">
        <f>F44*AF44</f>
        <v>0</v>
      </c>
      <c r="AO44" t="s">
        <v>105</v>
      </c>
      <c r="AP44" t="s">
        <v>95</v>
      </c>
      <c r="AQ44" s="11" t="s">
        <v>49</v>
      </c>
    </row>
    <row r="45" spans="1:43" ht="38.25" customHeight="1" x14ac:dyDescent="0.25">
      <c r="C45" s="12" t="s">
        <v>50</v>
      </c>
      <c r="D45" s="35" t="s">
        <v>128</v>
      </c>
      <c r="E45" s="35"/>
      <c r="F45" s="35"/>
      <c r="G45" s="35"/>
      <c r="H45" s="35"/>
      <c r="I45" s="35"/>
      <c r="J45" s="35"/>
      <c r="K45" s="35"/>
      <c r="L45" s="35"/>
      <c r="M45" s="35"/>
    </row>
    <row r="46" spans="1:43" x14ac:dyDescent="0.25">
      <c r="A46" s="13"/>
      <c r="B46" s="14" t="s">
        <v>38</v>
      </c>
      <c r="C46" s="14"/>
      <c r="D46" s="11" t="s">
        <v>129</v>
      </c>
      <c r="E46" s="11"/>
      <c r="F46" s="11"/>
      <c r="G46" s="11"/>
      <c r="H46" s="11">
        <f>SUM(H47:H69)</f>
        <v>0</v>
      </c>
      <c r="I46" s="11">
        <f>SUM(I47:I69)</f>
        <v>0</v>
      </c>
      <c r="J46" s="11">
        <f>H46+I46</f>
        <v>0</v>
      </c>
      <c r="K46" s="11"/>
      <c r="L46" s="11">
        <f>SUM(L47:L69)</f>
        <v>9.0700000000000017E-3</v>
      </c>
      <c r="M46" s="11"/>
      <c r="P46" s="11">
        <f>IF(Q46="PR",J46,SUM(O47:O69))</f>
        <v>0</v>
      </c>
      <c r="Q46" s="11" t="s">
        <v>130</v>
      </c>
      <c r="R46" s="11">
        <f>IF(Q46="HS",H46,0)</f>
        <v>0</v>
      </c>
      <c r="S46" s="11">
        <f>IF(Q46="HS",I46-P46,0)</f>
        <v>0</v>
      </c>
      <c r="T46" s="11">
        <f>IF(Q46="PS",H46,0)</f>
        <v>0</v>
      </c>
      <c r="U46" s="11">
        <f>IF(Q46="PS",I46-P46,0)</f>
        <v>0</v>
      </c>
      <c r="V46" s="11">
        <f>IF(Q46="MP",H46,0)</f>
        <v>0</v>
      </c>
      <c r="W46" s="11">
        <f>IF(Q46="MP",I46-P46,0)</f>
        <v>0</v>
      </c>
      <c r="X46" s="11">
        <f>IF(Q46="OM",H46,0)</f>
        <v>0</v>
      </c>
      <c r="Y46" s="11" t="s">
        <v>131</v>
      </c>
      <c r="AI46">
        <f>SUM(Z47:Z69)</f>
        <v>0</v>
      </c>
      <c r="AJ46">
        <f>SUM(AA47:AA69)</f>
        <v>0</v>
      </c>
      <c r="AK46">
        <f>SUM(AB47:AB69)</f>
        <v>0</v>
      </c>
    </row>
    <row r="47" spans="1:43" x14ac:dyDescent="0.25">
      <c r="A47" s="2" t="s">
        <v>132</v>
      </c>
      <c r="B47" s="1" t="s">
        <v>38</v>
      </c>
      <c r="C47" s="1" t="s">
        <v>133</v>
      </c>
      <c r="D47" t="s">
        <v>134</v>
      </c>
      <c r="E47" t="s">
        <v>135</v>
      </c>
      <c r="F47">
        <v>9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1E-3</v>
      </c>
      <c r="L47">
        <f>F47*K47</f>
        <v>9.0000000000000011E-3</v>
      </c>
      <c r="M47" t="s">
        <v>46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21</v>
      </c>
      <c r="AE47">
        <f>G47*AG47</f>
        <v>0</v>
      </c>
      <c r="AF47">
        <f>G47*(1-AG47)</f>
        <v>0</v>
      </c>
      <c r="AG47">
        <v>1</v>
      </c>
      <c r="AM47">
        <f>F47*AE47</f>
        <v>0</v>
      </c>
      <c r="AN47">
        <f>F47*AF47</f>
        <v>0</v>
      </c>
      <c r="AO47" t="s">
        <v>136</v>
      </c>
      <c r="AP47" t="s">
        <v>137</v>
      </c>
      <c r="AQ47" s="11" t="s">
        <v>49</v>
      </c>
    </row>
    <row r="48" spans="1:43" ht="25.5" customHeight="1" x14ac:dyDescent="0.25">
      <c r="C48" s="12" t="s">
        <v>58</v>
      </c>
      <c r="D48" s="35" t="s">
        <v>138</v>
      </c>
      <c r="E48" s="35"/>
      <c r="F48" s="35"/>
      <c r="G48" s="35"/>
      <c r="H48" s="35"/>
      <c r="I48" s="35"/>
      <c r="J48" s="35"/>
      <c r="K48" s="35"/>
      <c r="L48" s="35"/>
      <c r="M48" s="35"/>
    </row>
    <row r="49" spans="1:43" ht="12.75" customHeight="1" x14ac:dyDescent="0.25">
      <c r="C49" s="12" t="s">
        <v>50</v>
      </c>
      <c r="D49" s="35" t="s">
        <v>139</v>
      </c>
      <c r="E49" s="35"/>
      <c r="F49" s="35"/>
      <c r="G49" s="35"/>
      <c r="H49" s="35"/>
      <c r="I49" s="35"/>
      <c r="J49" s="35"/>
      <c r="K49" s="35"/>
      <c r="L49" s="35"/>
      <c r="M49" s="35"/>
    </row>
    <row r="50" spans="1:43" x14ac:dyDescent="0.25">
      <c r="A50" s="2" t="s">
        <v>140</v>
      </c>
      <c r="B50" s="1" t="s">
        <v>38</v>
      </c>
      <c r="C50" s="1" t="s">
        <v>141</v>
      </c>
      <c r="D50" t="s">
        <v>142</v>
      </c>
      <c r="E50" t="s">
        <v>143</v>
      </c>
      <c r="F50">
        <v>7.0000000000000007E-2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1E-3</v>
      </c>
      <c r="L50">
        <f>F50*K50</f>
        <v>7.0000000000000007E-5</v>
      </c>
      <c r="M50" t="s">
        <v>46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21</v>
      </c>
      <c r="AE50">
        <f>G50*AG50</f>
        <v>0</v>
      </c>
      <c r="AF50">
        <f>G50*(1-AG50)</f>
        <v>0</v>
      </c>
      <c r="AG50">
        <v>1</v>
      </c>
      <c r="AM50">
        <f>F50*AE50</f>
        <v>0</v>
      </c>
      <c r="AN50">
        <f>F50*AF50</f>
        <v>0</v>
      </c>
      <c r="AO50" t="s">
        <v>136</v>
      </c>
      <c r="AP50" t="s">
        <v>137</v>
      </c>
      <c r="AQ50" s="11" t="s">
        <v>49</v>
      </c>
    </row>
    <row r="51" spans="1:43" ht="12.75" customHeight="1" x14ac:dyDescent="0.25">
      <c r="C51" s="12" t="s">
        <v>50</v>
      </c>
      <c r="D51" s="35" t="s">
        <v>144</v>
      </c>
      <c r="E51" s="35"/>
      <c r="F51" s="35"/>
      <c r="G51" s="35"/>
      <c r="H51" s="35"/>
      <c r="I51" s="35"/>
      <c r="J51" s="35"/>
      <c r="K51" s="35"/>
      <c r="L51" s="35"/>
      <c r="M51" s="35"/>
    </row>
    <row r="52" spans="1:43" x14ac:dyDescent="0.25">
      <c r="A52" s="2" t="s">
        <v>145</v>
      </c>
      <c r="B52" s="1" t="s">
        <v>38</v>
      </c>
      <c r="C52" s="1" t="s">
        <v>146</v>
      </c>
      <c r="D52" t="s">
        <v>147</v>
      </c>
      <c r="E52" t="s">
        <v>110</v>
      </c>
      <c r="F52">
        <v>27</v>
      </c>
      <c r="G52">
        <v>0</v>
      </c>
      <c r="H52">
        <f>F52*AE52</f>
        <v>0</v>
      </c>
      <c r="I52">
        <f>J52-H52</f>
        <v>0</v>
      </c>
      <c r="J52">
        <f>F52*G52</f>
        <v>0</v>
      </c>
      <c r="K52">
        <v>0</v>
      </c>
      <c r="L52">
        <f>F52*K52</f>
        <v>0</v>
      </c>
      <c r="N52">
        <v>1</v>
      </c>
      <c r="O52">
        <f>IF(N52=5,I52,0)</f>
        <v>0</v>
      </c>
      <c r="Z52">
        <f>IF(AD52=0,J52,0)</f>
        <v>0</v>
      </c>
      <c r="AA52">
        <f>IF(AD52=15,J52,0)</f>
        <v>0</v>
      </c>
      <c r="AB52">
        <f>IF(AD52=21,J52,0)</f>
        <v>0</v>
      </c>
      <c r="AD52">
        <v>21</v>
      </c>
      <c r="AE52">
        <f>G52*AG52</f>
        <v>0</v>
      </c>
      <c r="AF52">
        <f>G52*(1-AG52)</f>
        <v>0</v>
      </c>
      <c r="AG52">
        <v>1</v>
      </c>
      <c r="AM52">
        <f>F52*AE52</f>
        <v>0</v>
      </c>
      <c r="AN52">
        <f>F52*AF52</f>
        <v>0</v>
      </c>
      <c r="AO52" t="s">
        <v>136</v>
      </c>
      <c r="AP52" t="s">
        <v>137</v>
      </c>
      <c r="AQ52" s="11" t="s">
        <v>49</v>
      </c>
    </row>
    <row r="53" spans="1:43" ht="12.75" customHeight="1" x14ac:dyDescent="0.25">
      <c r="C53" s="12" t="s">
        <v>50</v>
      </c>
      <c r="D53" s="35" t="s">
        <v>148</v>
      </c>
      <c r="E53" s="35"/>
      <c r="F53" s="35"/>
      <c r="G53" s="35"/>
      <c r="H53" s="35"/>
      <c r="I53" s="35"/>
      <c r="J53" s="35"/>
      <c r="K53" s="35"/>
      <c r="L53" s="35"/>
      <c r="M53" s="35"/>
    </row>
    <row r="54" spans="1:43" x14ac:dyDescent="0.25">
      <c r="A54" s="2" t="s">
        <v>149</v>
      </c>
      <c r="B54" s="1" t="s">
        <v>38</v>
      </c>
      <c r="C54" s="1" t="s">
        <v>150</v>
      </c>
      <c r="D54" t="s">
        <v>151</v>
      </c>
      <c r="E54" t="s">
        <v>110</v>
      </c>
      <c r="F54">
        <v>25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</v>
      </c>
      <c r="L54">
        <f>F54*K54</f>
        <v>0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21</v>
      </c>
      <c r="AE54">
        <f>G54*AG54</f>
        <v>0</v>
      </c>
      <c r="AF54">
        <f>G54*(1-AG54)</f>
        <v>0</v>
      </c>
      <c r="AG54">
        <v>1</v>
      </c>
      <c r="AM54">
        <f>F54*AE54</f>
        <v>0</v>
      </c>
      <c r="AN54">
        <f>F54*AF54</f>
        <v>0</v>
      </c>
      <c r="AO54" t="s">
        <v>136</v>
      </c>
      <c r="AP54" t="s">
        <v>137</v>
      </c>
      <c r="AQ54" s="11" t="s">
        <v>49</v>
      </c>
    </row>
    <row r="55" spans="1:43" ht="12.75" customHeight="1" x14ac:dyDescent="0.25">
      <c r="C55" s="12" t="s">
        <v>50</v>
      </c>
      <c r="D55" s="35" t="s">
        <v>152</v>
      </c>
      <c r="E55" s="35"/>
      <c r="F55" s="35"/>
      <c r="G55" s="35"/>
      <c r="H55" s="35"/>
      <c r="I55" s="35"/>
      <c r="J55" s="35"/>
      <c r="K55" s="35"/>
      <c r="L55" s="35"/>
      <c r="M55" s="35"/>
    </row>
    <row r="56" spans="1:43" x14ac:dyDescent="0.25">
      <c r="A56" s="2" t="s">
        <v>153</v>
      </c>
      <c r="B56" s="1" t="s">
        <v>38</v>
      </c>
      <c r="C56" s="1" t="s">
        <v>154</v>
      </c>
      <c r="D56" t="s">
        <v>155</v>
      </c>
      <c r="E56" t="s">
        <v>110</v>
      </c>
      <c r="F56">
        <v>24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0</v>
      </c>
      <c r="L56">
        <f>F56*K56</f>
        <v>0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21</v>
      </c>
      <c r="AE56">
        <f>G56*AG56</f>
        <v>0</v>
      </c>
      <c r="AF56">
        <f>G56*(1-AG56)</f>
        <v>0</v>
      </c>
      <c r="AG56">
        <v>1</v>
      </c>
      <c r="AM56">
        <f>F56*AE56</f>
        <v>0</v>
      </c>
      <c r="AN56">
        <f>F56*AF56</f>
        <v>0</v>
      </c>
      <c r="AO56" t="s">
        <v>136</v>
      </c>
      <c r="AP56" t="s">
        <v>137</v>
      </c>
      <c r="AQ56" s="11" t="s">
        <v>49</v>
      </c>
    </row>
    <row r="57" spans="1:43" ht="12.75" customHeight="1" x14ac:dyDescent="0.25">
      <c r="C57" s="12" t="s">
        <v>50</v>
      </c>
      <c r="D57" s="35" t="s">
        <v>156</v>
      </c>
      <c r="E57" s="35"/>
      <c r="F57" s="35"/>
      <c r="G57" s="35"/>
      <c r="H57" s="35"/>
      <c r="I57" s="35"/>
      <c r="J57" s="35"/>
      <c r="K57" s="35"/>
      <c r="L57" s="35"/>
      <c r="M57" s="35"/>
    </row>
    <row r="58" spans="1:43" x14ac:dyDescent="0.25">
      <c r="A58" s="2" t="s">
        <v>157</v>
      </c>
      <c r="B58" s="1" t="s">
        <v>38</v>
      </c>
      <c r="C58" s="1" t="s">
        <v>158</v>
      </c>
      <c r="D58" t="s">
        <v>159</v>
      </c>
      <c r="E58" t="s">
        <v>110</v>
      </c>
      <c r="F58">
        <v>9</v>
      </c>
      <c r="G58">
        <v>0</v>
      </c>
      <c r="H58">
        <f>F58*AE58</f>
        <v>0</v>
      </c>
      <c r="I58">
        <f>J58-H58</f>
        <v>0</v>
      </c>
      <c r="J58">
        <f>F58*G58</f>
        <v>0</v>
      </c>
      <c r="K58">
        <v>0</v>
      </c>
      <c r="L58">
        <f>F58*K58</f>
        <v>0</v>
      </c>
      <c r="N58">
        <v>1</v>
      </c>
      <c r="O58">
        <f>IF(N58=5,I58,0)</f>
        <v>0</v>
      </c>
      <c r="Z58">
        <f>IF(AD58=0,J58,0)</f>
        <v>0</v>
      </c>
      <c r="AA58">
        <f>IF(AD58=15,J58,0)</f>
        <v>0</v>
      </c>
      <c r="AB58">
        <f>IF(AD58=21,J58,0)</f>
        <v>0</v>
      </c>
      <c r="AD58">
        <v>21</v>
      </c>
      <c r="AE58">
        <f>G58*AG58</f>
        <v>0</v>
      </c>
      <c r="AF58">
        <f>G58*(1-AG58)</f>
        <v>0</v>
      </c>
      <c r="AG58">
        <v>1</v>
      </c>
      <c r="AM58">
        <f>F58*AE58</f>
        <v>0</v>
      </c>
      <c r="AN58">
        <f>F58*AF58</f>
        <v>0</v>
      </c>
      <c r="AO58" t="s">
        <v>136</v>
      </c>
      <c r="AP58" t="s">
        <v>137</v>
      </c>
      <c r="AQ58" s="11" t="s">
        <v>49</v>
      </c>
    </row>
    <row r="59" spans="1:43" ht="12.75" customHeight="1" x14ac:dyDescent="0.25">
      <c r="C59" s="12" t="s">
        <v>50</v>
      </c>
      <c r="D59" s="35" t="s">
        <v>160</v>
      </c>
      <c r="E59" s="35"/>
      <c r="F59" s="35"/>
      <c r="G59" s="35"/>
      <c r="H59" s="35"/>
      <c r="I59" s="35"/>
      <c r="J59" s="35"/>
      <c r="K59" s="35"/>
      <c r="L59" s="35"/>
      <c r="M59" s="35"/>
    </row>
    <row r="60" spans="1:43" x14ac:dyDescent="0.25">
      <c r="A60" s="2" t="s">
        <v>161</v>
      </c>
      <c r="B60" s="1" t="s">
        <v>38</v>
      </c>
      <c r="C60" s="1" t="s">
        <v>162</v>
      </c>
      <c r="D60" t="s">
        <v>163</v>
      </c>
      <c r="E60" t="s">
        <v>110</v>
      </c>
      <c r="F60">
        <v>8</v>
      </c>
      <c r="G60">
        <v>0</v>
      </c>
      <c r="H60">
        <f>F60*AE60</f>
        <v>0</v>
      </c>
      <c r="I60">
        <f>J60-H60</f>
        <v>0</v>
      </c>
      <c r="J60">
        <f>F60*G60</f>
        <v>0</v>
      </c>
      <c r="K60">
        <v>0</v>
      </c>
      <c r="L60">
        <f>F60*K60</f>
        <v>0</v>
      </c>
      <c r="N60">
        <v>1</v>
      </c>
      <c r="O60">
        <f>IF(N60=5,I60,0)</f>
        <v>0</v>
      </c>
      <c r="Z60">
        <f>IF(AD60=0,J60,0)</f>
        <v>0</v>
      </c>
      <c r="AA60">
        <f>IF(AD60=15,J60,0)</f>
        <v>0</v>
      </c>
      <c r="AB60">
        <f>IF(AD60=21,J60,0)</f>
        <v>0</v>
      </c>
      <c r="AD60">
        <v>21</v>
      </c>
      <c r="AE60">
        <f>G60*AG60</f>
        <v>0</v>
      </c>
      <c r="AF60">
        <f>G60*(1-AG60)</f>
        <v>0</v>
      </c>
      <c r="AG60">
        <v>1</v>
      </c>
      <c r="AM60">
        <f>F60*AE60</f>
        <v>0</v>
      </c>
      <c r="AN60">
        <f>F60*AF60</f>
        <v>0</v>
      </c>
      <c r="AO60" t="s">
        <v>136</v>
      </c>
      <c r="AP60" t="s">
        <v>137</v>
      </c>
      <c r="AQ60" s="11" t="s">
        <v>49</v>
      </c>
    </row>
    <row r="61" spans="1:43" ht="12.75" customHeight="1" x14ac:dyDescent="0.25">
      <c r="C61" s="12" t="s">
        <v>50</v>
      </c>
      <c r="D61" s="35" t="s">
        <v>111</v>
      </c>
      <c r="E61" s="35"/>
      <c r="F61" s="35"/>
      <c r="G61" s="35"/>
      <c r="H61" s="35"/>
      <c r="I61" s="35"/>
      <c r="J61" s="35"/>
      <c r="K61" s="35"/>
      <c r="L61" s="35"/>
      <c r="M61" s="35"/>
    </row>
    <row r="62" spans="1:43" x14ac:dyDescent="0.25">
      <c r="A62" s="2" t="s">
        <v>164</v>
      </c>
      <c r="B62" s="1" t="s">
        <v>38</v>
      </c>
      <c r="C62" s="1" t="s">
        <v>165</v>
      </c>
      <c r="D62" t="s">
        <v>166</v>
      </c>
      <c r="E62" t="s">
        <v>110</v>
      </c>
      <c r="F62">
        <v>9</v>
      </c>
      <c r="G62">
        <v>0</v>
      </c>
      <c r="H62">
        <f>F62*AE62</f>
        <v>0</v>
      </c>
      <c r="I62">
        <f>J62-H62</f>
        <v>0</v>
      </c>
      <c r="J62">
        <f>F62*G62</f>
        <v>0</v>
      </c>
      <c r="K62">
        <v>0</v>
      </c>
      <c r="L62">
        <f>F62*K62</f>
        <v>0</v>
      </c>
      <c r="N62">
        <v>1</v>
      </c>
      <c r="O62">
        <f>IF(N62=5,I62,0)</f>
        <v>0</v>
      </c>
      <c r="Z62">
        <f>IF(AD62=0,J62,0)</f>
        <v>0</v>
      </c>
      <c r="AA62">
        <f>IF(AD62=15,J62,0)</f>
        <v>0</v>
      </c>
      <c r="AB62">
        <f>IF(AD62=21,J62,0)</f>
        <v>0</v>
      </c>
      <c r="AD62">
        <v>21</v>
      </c>
      <c r="AE62">
        <f>G62*AG62</f>
        <v>0</v>
      </c>
      <c r="AF62">
        <f>G62*(1-AG62)</f>
        <v>0</v>
      </c>
      <c r="AG62">
        <v>1</v>
      </c>
      <c r="AM62">
        <f>F62*AE62</f>
        <v>0</v>
      </c>
      <c r="AN62">
        <f>F62*AF62</f>
        <v>0</v>
      </c>
      <c r="AO62" t="s">
        <v>136</v>
      </c>
      <c r="AP62" t="s">
        <v>137</v>
      </c>
      <c r="AQ62" s="11" t="s">
        <v>49</v>
      </c>
    </row>
    <row r="63" spans="1:43" x14ac:dyDescent="0.25">
      <c r="A63" s="2" t="s">
        <v>167</v>
      </c>
      <c r="B63" s="1" t="s">
        <v>38</v>
      </c>
      <c r="C63" s="1" t="s">
        <v>168</v>
      </c>
      <c r="D63" t="s">
        <v>169</v>
      </c>
      <c r="E63" t="s">
        <v>125</v>
      </c>
      <c r="F63">
        <v>0.9</v>
      </c>
      <c r="G63">
        <v>0</v>
      </c>
      <c r="H63">
        <f>F63*AE63</f>
        <v>0</v>
      </c>
      <c r="I63">
        <f>J63-H63</f>
        <v>0</v>
      </c>
      <c r="J63">
        <f>F63*G63</f>
        <v>0</v>
      </c>
      <c r="K63">
        <v>0</v>
      </c>
      <c r="L63">
        <f>F63*K63</f>
        <v>0</v>
      </c>
      <c r="N63">
        <v>1</v>
      </c>
      <c r="O63">
        <f>IF(N63=5,I63,0)</f>
        <v>0</v>
      </c>
      <c r="Z63">
        <f>IF(AD63=0,J63,0)</f>
        <v>0</v>
      </c>
      <c r="AA63">
        <f>IF(AD63=15,J63,0)</f>
        <v>0</v>
      </c>
      <c r="AB63">
        <f>IF(AD63=21,J63,0)</f>
        <v>0</v>
      </c>
      <c r="AD63">
        <v>21</v>
      </c>
      <c r="AE63">
        <f>G63*AG63</f>
        <v>0</v>
      </c>
      <c r="AF63">
        <f>G63*(1-AG63)</f>
        <v>0</v>
      </c>
      <c r="AG63">
        <v>1</v>
      </c>
      <c r="AM63">
        <f>F63*AE63</f>
        <v>0</v>
      </c>
      <c r="AN63">
        <f>F63*AF63</f>
        <v>0</v>
      </c>
      <c r="AO63" t="s">
        <v>136</v>
      </c>
      <c r="AP63" t="s">
        <v>137</v>
      </c>
      <c r="AQ63" s="11" t="s">
        <v>49</v>
      </c>
    </row>
    <row r="64" spans="1:43" x14ac:dyDescent="0.25">
      <c r="A64" s="2" t="s">
        <v>170</v>
      </c>
      <c r="B64" s="1" t="s">
        <v>38</v>
      </c>
      <c r="C64" s="1" t="s">
        <v>171</v>
      </c>
      <c r="D64" t="s">
        <v>172</v>
      </c>
      <c r="E64" t="s">
        <v>135</v>
      </c>
      <c r="F64">
        <v>1.75</v>
      </c>
      <c r="G64">
        <v>0</v>
      </c>
      <c r="H64">
        <f>F64*AE64</f>
        <v>0</v>
      </c>
      <c r="I64">
        <f>J64-H64</f>
        <v>0</v>
      </c>
      <c r="J64">
        <f>F64*G64</f>
        <v>0</v>
      </c>
      <c r="K64">
        <v>0</v>
      </c>
      <c r="L64">
        <f>F64*K64</f>
        <v>0</v>
      </c>
      <c r="N64">
        <v>1</v>
      </c>
      <c r="O64">
        <f>IF(N64=5,I64,0)</f>
        <v>0</v>
      </c>
      <c r="Z64">
        <f>IF(AD64=0,J64,0)</f>
        <v>0</v>
      </c>
      <c r="AA64">
        <f>IF(AD64=15,J64,0)</f>
        <v>0</v>
      </c>
      <c r="AB64">
        <f>IF(AD64=21,J64,0)</f>
        <v>0</v>
      </c>
      <c r="AD64">
        <v>21</v>
      </c>
      <c r="AE64">
        <f>G64*AG64</f>
        <v>0</v>
      </c>
      <c r="AF64">
        <f>G64*(1-AG64)</f>
        <v>0</v>
      </c>
      <c r="AG64">
        <v>1</v>
      </c>
      <c r="AM64">
        <f>F64*AE64</f>
        <v>0</v>
      </c>
      <c r="AN64">
        <f>F64*AF64</f>
        <v>0</v>
      </c>
      <c r="AO64" t="s">
        <v>136</v>
      </c>
      <c r="AP64" t="s">
        <v>137</v>
      </c>
      <c r="AQ64" s="11" t="s">
        <v>49</v>
      </c>
    </row>
    <row r="65" spans="1:43" ht="12.75" customHeight="1" x14ac:dyDescent="0.25">
      <c r="C65" s="12" t="s">
        <v>50</v>
      </c>
      <c r="D65" s="35" t="s">
        <v>173</v>
      </c>
      <c r="E65" s="35"/>
      <c r="F65" s="35"/>
      <c r="G65" s="35"/>
      <c r="H65" s="35"/>
      <c r="I65" s="35"/>
      <c r="J65" s="35"/>
      <c r="K65" s="35"/>
      <c r="L65" s="35"/>
      <c r="M65" s="35"/>
    </row>
    <row r="66" spans="1:43" x14ac:dyDescent="0.25">
      <c r="A66" s="2" t="s">
        <v>174</v>
      </c>
      <c r="B66" s="1" t="s">
        <v>38</v>
      </c>
      <c r="C66" s="1" t="s">
        <v>175</v>
      </c>
      <c r="D66" t="s">
        <v>176</v>
      </c>
      <c r="E66" t="s">
        <v>110</v>
      </c>
      <c r="F66">
        <v>2</v>
      </c>
      <c r="G66">
        <v>0</v>
      </c>
      <c r="H66">
        <f>F66*AE66</f>
        <v>0</v>
      </c>
      <c r="I66">
        <f>J66-H66</f>
        <v>0</v>
      </c>
      <c r="J66">
        <f>F66*G66</f>
        <v>0</v>
      </c>
      <c r="K66">
        <v>0</v>
      </c>
      <c r="L66">
        <f>F66*K66</f>
        <v>0</v>
      </c>
      <c r="N66">
        <v>1</v>
      </c>
      <c r="O66">
        <f>IF(N66=5,I66,0)</f>
        <v>0</v>
      </c>
      <c r="Z66">
        <f>IF(AD66=0,J66,0)</f>
        <v>0</v>
      </c>
      <c r="AA66">
        <f>IF(AD66=15,J66,0)</f>
        <v>0</v>
      </c>
      <c r="AB66">
        <f>IF(AD66=21,J66,0)</f>
        <v>0</v>
      </c>
      <c r="AD66">
        <v>21</v>
      </c>
      <c r="AE66">
        <f>G66*AG66</f>
        <v>0</v>
      </c>
      <c r="AF66">
        <f>G66*(1-AG66)</f>
        <v>0</v>
      </c>
      <c r="AG66">
        <v>1</v>
      </c>
      <c r="AM66">
        <f>F66*AE66</f>
        <v>0</v>
      </c>
      <c r="AN66">
        <f>F66*AF66</f>
        <v>0</v>
      </c>
      <c r="AO66" t="s">
        <v>136</v>
      </c>
      <c r="AP66" t="s">
        <v>137</v>
      </c>
      <c r="AQ66" s="11" t="s">
        <v>49</v>
      </c>
    </row>
    <row r="67" spans="1:43" x14ac:dyDescent="0.25">
      <c r="A67" s="2" t="s">
        <v>177</v>
      </c>
      <c r="B67" s="1" t="s">
        <v>38</v>
      </c>
      <c r="C67" s="1" t="s">
        <v>178</v>
      </c>
      <c r="D67" t="s">
        <v>179</v>
      </c>
      <c r="E67" t="s">
        <v>110</v>
      </c>
      <c r="F67">
        <v>3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0</v>
      </c>
      <c r="L67">
        <f>F67*K67</f>
        <v>0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21</v>
      </c>
      <c r="AE67">
        <f>G67*AG67</f>
        <v>0</v>
      </c>
      <c r="AF67">
        <f>G67*(1-AG67)</f>
        <v>0</v>
      </c>
      <c r="AG67">
        <v>1</v>
      </c>
      <c r="AM67">
        <f>F67*AE67</f>
        <v>0</v>
      </c>
      <c r="AN67">
        <f>F67*AF67</f>
        <v>0</v>
      </c>
      <c r="AO67" t="s">
        <v>136</v>
      </c>
      <c r="AP67" t="s">
        <v>137</v>
      </c>
      <c r="AQ67" s="11" t="s">
        <v>49</v>
      </c>
    </row>
    <row r="68" spans="1:43" x14ac:dyDescent="0.25">
      <c r="A68" s="2" t="s">
        <v>180</v>
      </c>
      <c r="B68" s="1" t="s">
        <v>38</v>
      </c>
      <c r="C68" s="1" t="s">
        <v>181</v>
      </c>
      <c r="D68" t="s">
        <v>182</v>
      </c>
      <c r="E68" t="s">
        <v>110</v>
      </c>
      <c r="F68">
        <v>3</v>
      </c>
      <c r="G68">
        <v>0</v>
      </c>
      <c r="H68">
        <f>F68*AE68</f>
        <v>0</v>
      </c>
      <c r="I68">
        <f>J68-H68</f>
        <v>0</v>
      </c>
      <c r="J68">
        <f>F68*G68</f>
        <v>0</v>
      </c>
      <c r="K68">
        <v>0</v>
      </c>
      <c r="L68">
        <f>F68*K68</f>
        <v>0</v>
      </c>
      <c r="N68">
        <v>1</v>
      </c>
      <c r="O68">
        <f>IF(N68=5,I68,0)</f>
        <v>0</v>
      </c>
      <c r="Z68">
        <f>IF(AD68=0,J68,0)</f>
        <v>0</v>
      </c>
      <c r="AA68">
        <f>IF(AD68=15,J68,0)</f>
        <v>0</v>
      </c>
      <c r="AB68">
        <f>IF(AD68=21,J68,0)</f>
        <v>0</v>
      </c>
      <c r="AD68">
        <v>21</v>
      </c>
      <c r="AE68">
        <f>G68*AG68</f>
        <v>0</v>
      </c>
      <c r="AF68">
        <f>G68*(1-AG68)</f>
        <v>0</v>
      </c>
      <c r="AG68">
        <v>1</v>
      </c>
      <c r="AM68">
        <f>F68*AE68</f>
        <v>0</v>
      </c>
      <c r="AN68">
        <f>F68*AF68</f>
        <v>0</v>
      </c>
      <c r="AO68" t="s">
        <v>136</v>
      </c>
      <c r="AP68" t="s">
        <v>137</v>
      </c>
      <c r="AQ68" s="11" t="s">
        <v>49</v>
      </c>
    </row>
    <row r="69" spans="1:43" x14ac:dyDescent="0.25">
      <c r="A69" s="2" t="s">
        <v>183</v>
      </c>
      <c r="B69" s="1" t="s">
        <v>38</v>
      </c>
      <c r="C69" s="1" t="s">
        <v>184</v>
      </c>
      <c r="D69" t="s">
        <v>185</v>
      </c>
      <c r="E69" t="s">
        <v>110</v>
      </c>
      <c r="F69">
        <v>1</v>
      </c>
      <c r="G69">
        <v>0</v>
      </c>
      <c r="H69">
        <f>F69*AE69</f>
        <v>0</v>
      </c>
      <c r="I69">
        <f>J69-H69</f>
        <v>0</v>
      </c>
      <c r="J69">
        <f>F69*G69</f>
        <v>0</v>
      </c>
      <c r="K69">
        <v>0</v>
      </c>
      <c r="L69">
        <f>F69*K69</f>
        <v>0</v>
      </c>
      <c r="N69">
        <v>1</v>
      </c>
      <c r="O69">
        <f>IF(N69=5,I69,0)</f>
        <v>0</v>
      </c>
      <c r="Z69">
        <f>IF(AD69=0,J69,0)</f>
        <v>0</v>
      </c>
      <c r="AA69">
        <f>IF(AD69=15,J69,0)</f>
        <v>0</v>
      </c>
      <c r="AB69">
        <f>IF(AD69=21,J69,0)</f>
        <v>0</v>
      </c>
      <c r="AD69">
        <v>21</v>
      </c>
      <c r="AE69">
        <f>G69*AG69</f>
        <v>0</v>
      </c>
      <c r="AF69">
        <f>G69*(1-AG69)</f>
        <v>0</v>
      </c>
      <c r="AG69">
        <v>1</v>
      </c>
      <c r="AM69">
        <f>F69*AE69</f>
        <v>0</v>
      </c>
      <c r="AN69">
        <f>F69*AF69</f>
        <v>0</v>
      </c>
      <c r="AO69" t="s">
        <v>136</v>
      </c>
      <c r="AP69" t="s">
        <v>137</v>
      </c>
      <c r="AQ69" s="11" t="s">
        <v>49</v>
      </c>
    </row>
    <row r="70" spans="1:43" x14ac:dyDescent="0.25">
      <c r="A70" s="15"/>
      <c r="B70" s="16"/>
      <c r="C70" s="16"/>
      <c r="D70" s="17"/>
      <c r="E70" s="17"/>
      <c r="F70" s="17"/>
      <c r="G70" s="17"/>
      <c r="H70" s="36" t="s">
        <v>186</v>
      </c>
      <c r="I70" s="36"/>
      <c r="J70" s="17">
        <f>J9+J12+J29+J32+J34+J46</f>
        <v>0</v>
      </c>
      <c r="K70" s="17"/>
      <c r="L70" s="17"/>
      <c r="M70" s="17"/>
    </row>
    <row r="71" spans="1:43" x14ac:dyDescent="0.25">
      <c r="A71" s="18" t="s">
        <v>50</v>
      </c>
    </row>
    <row r="72" spans="1:43" ht="0" hidden="1" customHeight="1" x14ac:dyDescent="0.25">
      <c r="A72" s="37"/>
      <c r="B72" s="38"/>
      <c r="C72" s="38"/>
      <c r="D72" s="39"/>
      <c r="E72" s="39"/>
      <c r="F72" s="39"/>
      <c r="G72" s="39"/>
      <c r="H72" s="39"/>
      <c r="I72" s="39"/>
      <c r="J72" s="39"/>
      <c r="K72" s="39"/>
      <c r="L72" s="39"/>
      <c r="M72" s="39"/>
    </row>
  </sheetData>
  <sheetProtection formatCells="0" formatColumns="0" formatRows="0" insertColumns="0" insertRows="0" insertHyperlinks="0" deleteColumns="0" deleteRows="0" sort="0" autoFilter="0" pivotTables="0"/>
  <mergeCells count="51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4:M14"/>
    <mergeCell ref="D16:M16"/>
    <mergeCell ref="D18:M18"/>
    <mergeCell ref="D20:M20"/>
    <mergeCell ref="D22:M22"/>
    <mergeCell ref="D24:M24"/>
    <mergeCell ref="D26:M26"/>
    <mergeCell ref="D28:M28"/>
    <mergeCell ref="D31:M31"/>
    <mergeCell ref="D36:M36"/>
    <mergeCell ref="D38:M38"/>
    <mergeCell ref="D41:M41"/>
    <mergeCell ref="D45:M45"/>
    <mergeCell ref="D48:M48"/>
    <mergeCell ref="D49:M49"/>
    <mergeCell ref="D51:M51"/>
    <mergeCell ref="D53:M53"/>
    <mergeCell ref="D55:M55"/>
    <mergeCell ref="D57:M57"/>
    <mergeCell ref="D59:M59"/>
    <mergeCell ref="D61:M61"/>
    <mergeCell ref="D65:M65"/>
    <mergeCell ref="H70:I70"/>
    <mergeCell ref="A72:M72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10" workbookViewId="0">
      <selection sqref="A1:I33"/>
    </sheetView>
  </sheetViews>
  <sheetFormatPr defaultRowHeight="13.2" x14ac:dyDescent="0.25"/>
  <cols>
    <col min="1" max="1" width="9.109375" customWidth="1"/>
    <col min="2" max="2" width="12.88671875" customWidth="1"/>
    <col min="3" max="3" width="22.88671875" customWidth="1"/>
    <col min="4" max="4" width="21.88671875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9" ht="30" customHeight="1" x14ac:dyDescent="0.25">
      <c r="A1" s="85" t="s">
        <v>187</v>
      </c>
      <c r="B1" s="38"/>
      <c r="C1" s="38"/>
      <c r="D1" s="38"/>
      <c r="E1" s="38"/>
      <c r="F1" s="38"/>
      <c r="G1" s="38"/>
      <c r="H1" s="38"/>
      <c r="I1" s="38"/>
    </row>
    <row r="2" spans="1:9" ht="25.5" customHeight="1" x14ac:dyDescent="0.25">
      <c r="A2" s="86" t="s">
        <v>1</v>
      </c>
      <c r="B2" s="87"/>
      <c r="C2" s="34" t="s">
        <v>225</v>
      </c>
      <c r="D2" s="20"/>
      <c r="E2" s="20" t="s">
        <v>3</v>
      </c>
      <c r="F2" s="20"/>
      <c r="G2" s="20"/>
      <c r="H2" s="20" t="s">
        <v>188</v>
      </c>
      <c r="I2" s="22"/>
    </row>
    <row r="3" spans="1:9" ht="25.5" customHeight="1" x14ac:dyDescent="0.25">
      <c r="A3" s="88" t="s">
        <v>4</v>
      </c>
      <c r="B3" s="38"/>
      <c r="C3" s="1" t="s">
        <v>5</v>
      </c>
      <c r="D3" s="1"/>
      <c r="E3" s="1" t="s">
        <v>7</v>
      </c>
      <c r="F3" s="1"/>
      <c r="G3" s="1"/>
      <c r="H3" s="1" t="s">
        <v>188</v>
      </c>
      <c r="I3" s="23"/>
    </row>
    <row r="4" spans="1:9" ht="25.5" customHeight="1" x14ac:dyDescent="0.25">
      <c r="A4" s="88" t="s">
        <v>8</v>
      </c>
      <c r="B4" s="38"/>
      <c r="C4" s="33" t="s">
        <v>226</v>
      </c>
      <c r="D4" s="1"/>
      <c r="E4" s="1" t="s">
        <v>10</v>
      </c>
      <c r="F4" s="1"/>
      <c r="G4" s="1"/>
      <c r="H4" s="1" t="s">
        <v>188</v>
      </c>
      <c r="I4" s="23"/>
    </row>
    <row r="5" spans="1:9" ht="25.5" customHeight="1" x14ac:dyDescent="0.25">
      <c r="A5" s="88" t="s">
        <v>6</v>
      </c>
      <c r="B5" s="38"/>
      <c r="C5" s="1"/>
      <c r="D5" s="1"/>
      <c r="E5" s="1" t="s">
        <v>9</v>
      </c>
      <c r="F5" s="1"/>
      <c r="G5" s="1"/>
      <c r="H5" s="1" t="s">
        <v>189</v>
      </c>
      <c r="I5" s="24">
        <v>32</v>
      </c>
    </row>
    <row r="6" spans="1:9" ht="25.5" customHeight="1" x14ac:dyDescent="0.25">
      <c r="A6" s="81" t="s">
        <v>11</v>
      </c>
      <c r="B6" s="82"/>
      <c r="C6" s="21"/>
      <c r="D6" s="21"/>
      <c r="E6" s="21" t="s">
        <v>13</v>
      </c>
      <c r="F6" s="21"/>
      <c r="G6" s="21"/>
      <c r="H6" s="21" t="s">
        <v>190</v>
      </c>
      <c r="I6" s="25"/>
    </row>
    <row r="7" spans="1:9" ht="25.5" customHeight="1" x14ac:dyDescent="0.25">
      <c r="A7" s="83" t="s">
        <v>191</v>
      </c>
      <c r="B7" s="84"/>
      <c r="C7" s="84"/>
      <c r="D7" s="84"/>
      <c r="E7" s="84"/>
      <c r="F7" s="84"/>
      <c r="G7" s="84"/>
      <c r="H7" s="84"/>
      <c r="I7" s="84"/>
    </row>
    <row r="8" spans="1:9" ht="25.5" customHeight="1" x14ac:dyDescent="0.25">
      <c r="A8" s="31" t="s">
        <v>192</v>
      </c>
      <c r="B8" s="78" t="s">
        <v>193</v>
      </c>
      <c r="C8" s="79"/>
      <c r="D8" s="31" t="s">
        <v>194</v>
      </c>
      <c r="E8" s="78" t="s">
        <v>195</v>
      </c>
      <c r="F8" s="79"/>
      <c r="G8" s="31" t="s">
        <v>196</v>
      </c>
      <c r="H8" s="78" t="s">
        <v>197</v>
      </c>
      <c r="I8" s="79"/>
    </row>
    <row r="9" spans="1:9" ht="15" x14ac:dyDescent="0.25">
      <c r="A9" s="80" t="s">
        <v>198</v>
      </c>
      <c r="B9" s="27" t="s">
        <v>199</v>
      </c>
      <c r="C9" s="28">
        <f>SUM('Stavební rozpočet'!R9:R69)</f>
        <v>0</v>
      </c>
      <c r="D9" s="64" t="s">
        <v>200</v>
      </c>
      <c r="E9" s="65"/>
      <c r="F9" s="28">
        <v>0</v>
      </c>
      <c r="G9" s="64" t="s">
        <v>201</v>
      </c>
      <c r="H9" s="65"/>
      <c r="I9" s="28">
        <v>0</v>
      </c>
    </row>
    <row r="10" spans="1:9" ht="15" x14ac:dyDescent="0.25">
      <c r="A10" s="80"/>
      <c r="B10" s="27" t="s">
        <v>26</v>
      </c>
      <c r="C10" s="28">
        <f>SUM('Stavební rozpočet'!S9:S69)</f>
        <v>0</v>
      </c>
      <c r="D10" s="64" t="s">
        <v>202</v>
      </c>
      <c r="E10" s="65"/>
      <c r="F10" s="28">
        <v>0</v>
      </c>
      <c r="G10" s="64" t="s">
        <v>203</v>
      </c>
      <c r="H10" s="65"/>
      <c r="I10" s="28">
        <v>0</v>
      </c>
    </row>
    <row r="11" spans="1:9" ht="15" x14ac:dyDescent="0.25">
      <c r="A11" s="80" t="s">
        <v>204</v>
      </c>
      <c r="B11" s="27" t="s">
        <v>199</v>
      </c>
      <c r="C11" s="28">
        <f>SUM('Stavební rozpočet'!T9:T69)</f>
        <v>0</v>
      </c>
      <c r="D11" s="64" t="s">
        <v>205</v>
      </c>
      <c r="E11" s="65"/>
      <c r="F11" s="28">
        <v>0</v>
      </c>
      <c r="G11" s="64" t="s">
        <v>206</v>
      </c>
      <c r="H11" s="65"/>
      <c r="I11" s="28">
        <v>0</v>
      </c>
    </row>
    <row r="12" spans="1:9" ht="15" x14ac:dyDescent="0.25">
      <c r="A12" s="80"/>
      <c r="B12" s="27" t="s">
        <v>26</v>
      </c>
      <c r="C12" s="28">
        <f>SUM('Stavební rozpočet'!U9:U69)</f>
        <v>0</v>
      </c>
      <c r="D12" s="64"/>
      <c r="E12" s="65"/>
      <c r="F12" s="28">
        <v>0</v>
      </c>
      <c r="G12" s="64" t="s">
        <v>207</v>
      </c>
      <c r="H12" s="65"/>
      <c r="I12" s="28">
        <v>0</v>
      </c>
    </row>
    <row r="13" spans="1:9" ht="15" x14ac:dyDescent="0.25">
      <c r="A13" s="80" t="s">
        <v>208</v>
      </c>
      <c r="B13" s="27" t="s">
        <v>199</v>
      </c>
      <c r="C13" s="28">
        <f>SUM('Stavební rozpočet'!V9:V69)</f>
        <v>0</v>
      </c>
      <c r="D13" s="64"/>
      <c r="E13" s="65"/>
      <c r="F13" s="28">
        <v>0</v>
      </c>
      <c r="G13" s="64" t="s">
        <v>209</v>
      </c>
      <c r="H13" s="65"/>
      <c r="I13" s="28">
        <v>0</v>
      </c>
    </row>
    <row r="14" spans="1:9" ht="15" x14ac:dyDescent="0.25">
      <c r="A14" s="80"/>
      <c r="B14" s="27" t="s">
        <v>26</v>
      </c>
      <c r="C14" s="28">
        <f>SUM('Stavební rozpočet'!W9:W69)</f>
        <v>0</v>
      </c>
      <c r="D14" s="64"/>
      <c r="E14" s="65"/>
      <c r="F14" s="28">
        <v>0</v>
      </c>
      <c r="G14" s="64" t="s">
        <v>210</v>
      </c>
      <c r="H14" s="65"/>
      <c r="I14" s="28">
        <v>0</v>
      </c>
    </row>
    <row r="15" spans="1:9" ht="15.6" x14ac:dyDescent="0.25">
      <c r="A15" s="76" t="s">
        <v>129</v>
      </c>
      <c r="B15" s="65"/>
      <c r="C15" s="28">
        <f>SUM('Stavební rozpočet'!X9:X69)</f>
        <v>0</v>
      </c>
      <c r="D15" s="64"/>
      <c r="E15" s="65"/>
      <c r="F15" s="28">
        <v>0</v>
      </c>
      <c r="G15" s="26"/>
      <c r="H15" s="27"/>
      <c r="I15" s="28"/>
    </row>
    <row r="16" spans="1:9" ht="15.6" x14ac:dyDescent="0.25">
      <c r="A16" s="76" t="s">
        <v>211</v>
      </c>
      <c r="B16" s="65"/>
      <c r="C16" s="28">
        <f>SUM('Stavební rozpočet'!P9:P69)</f>
        <v>0</v>
      </c>
      <c r="D16" s="64"/>
      <c r="E16" s="65"/>
      <c r="F16" s="28">
        <v>0</v>
      </c>
      <c r="G16" s="26"/>
      <c r="H16" s="27"/>
      <c r="I16" s="28"/>
    </row>
    <row r="17" spans="1:9" ht="15.6" x14ac:dyDescent="0.25">
      <c r="A17" s="76" t="s">
        <v>212</v>
      </c>
      <c r="B17" s="65"/>
      <c r="C17" s="28">
        <f>SUM(C9:C16)</f>
        <v>0</v>
      </c>
      <c r="D17" s="76" t="s">
        <v>213</v>
      </c>
      <c r="E17" s="77"/>
      <c r="F17" s="28">
        <f>SUM(F9:F16)</f>
        <v>0</v>
      </c>
      <c r="G17" s="76" t="s">
        <v>214</v>
      </c>
      <c r="H17" s="77"/>
      <c r="I17" s="28">
        <f>SUM(I9:I16)</f>
        <v>0</v>
      </c>
    </row>
    <row r="18" spans="1:9" ht="15.6" x14ac:dyDescent="0.25">
      <c r="A18" s="19"/>
      <c r="B18" s="19"/>
      <c r="C18" s="19"/>
      <c r="D18" s="76" t="s">
        <v>215</v>
      </c>
      <c r="E18" s="77"/>
      <c r="F18" s="28">
        <v>0</v>
      </c>
      <c r="G18" s="76" t="s">
        <v>216</v>
      </c>
      <c r="H18" s="77"/>
      <c r="I18" s="28">
        <v>0</v>
      </c>
    </row>
    <row r="19" spans="1:9" ht="15.6" x14ac:dyDescent="0.25">
      <c r="A19" s="19"/>
      <c r="B19" s="19"/>
      <c r="C19" s="19"/>
      <c r="D19" s="19"/>
      <c r="E19" s="19"/>
      <c r="F19" s="19"/>
      <c r="G19" s="30"/>
      <c r="H19" s="30"/>
      <c r="I19" s="19"/>
    </row>
    <row r="20" spans="1:9" ht="15.6" x14ac:dyDescent="0.25">
      <c r="A20" s="19"/>
      <c r="B20" s="19"/>
      <c r="C20" s="19"/>
      <c r="D20" s="19"/>
      <c r="E20" s="19"/>
      <c r="F20" s="19"/>
      <c r="G20" s="30"/>
      <c r="H20" s="30"/>
      <c r="I20" s="19"/>
    </row>
    <row r="21" spans="1:9" ht="15" x14ac:dyDescent="0.25">
      <c r="A21" s="19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25">
      <c r="A22" s="66" t="s">
        <v>217</v>
      </c>
      <c r="B22" s="67"/>
      <c r="C22" s="29">
        <f>SUM('Stavební rozpočet'!Z10:Z69)*(1-C18/100)</f>
        <v>0</v>
      </c>
      <c r="D22" s="19"/>
      <c r="E22" s="19"/>
      <c r="F22" s="19"/>
      <c r="G22" s="19"/>
      <c r="H22" s="19"/>
      <c r="I22" s="19"/>
    </row>
    <row r="23" spans="1:9" ht="15.6" x14ac:dyDescent="0.25">
      <c r="A23" s="66" t="s">
        <v>218</v>
      </c>
      <c r="B23" s="67"/>
      <c r="C23" s="29">
        <f>SUM('Stavební rozpočet'!AA10:AA69)*(1-C18/100)</f>
        <v>0</v>
      </c>
      <c r="D23" s="66" t="s">
        <v>219</v>
      </c>
      <c r="E23" s="67"/>
      <c r="F23" s="29">
        <f>ROUND(C23*(15/100),2)</f>
        <v>0</v>
      </c>
      <c r="G23" s="66" t="s">
        <v>220</v>
      </c>
      <c r="H23" s="67"/>
      <c r="I23" s="29">
        <f>SUM(C22:C24)</f>
        <v>0</v>
      </c>
    </row>
    <row r="24" spans="1:9" ht="15.6" x14ac:dyDescent="0.25">
      <c r="A24" s="66" t="s">
        <v>221</v>
      </c>
      <c r="B24" s="67"/>
      <c r="C24" s="29">
        <f>SUM('Stavební rozpočet'!AB10:AB69)*(1-C18/100)+(F17+I17+F18+I18+I19+I20)</f>
        <v>0</v>
      </c>
      <c r="D24" s="66" t="s">
        <v>222</v>
      </c>
      <c r="E24" s="67"/>
      <c r="F24" s="29">
        <f>ROUND(C24*(21/100),2)</f>
        <v>0</v>
      </c>
      <c r="G24" s="66" t="s">
        <v>223</v>
      </c>
      <c r="H24" s="67"/>
      <c r="I24" s="29">
        <f>F23+F24+I23</f>
        <v>0</v>
      </c>
    </row>
    <row r="25" spans="1:9" ht="15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5" x14ac:dyDescent="0.25">
      <c r="A26" s="68" t="s">
        <v>7</v>
      </c>
      <c r="B26" s="69"/>
      <c r="C26" s="70"/>
      <c r="D26" s="68" t="s">
        <v>3</v>
      </c>
      <c r="E26" s="69"/>
      <c r="F26" s="70"/>
      <c r="G26" s="68" t="s">
        <v>10</v>
      </c>
      <c r="H26" s="69"/>
      <c r="I26" s="70"/>
    </row>
    <row r="27" spans="1:9" x14ac:dyDescent="0.25">
      <c r="A27" s="71"/>
      <c r="B27" s="63"/>
      <c r="C27" s="72"/>
      <c r="D27" s="71"/>
      <c r="E27" s="63"/>
      <c r="F27" s="72"/>
      <c r="G27" s="71"/>
      <c r="H27" s="63"/>
      <c r="I27" s="72"/>
    </row>
    <row r="28" spans="1:9" x14ac:dyDescent="0.25">
      <c r="A28" s="71"/>
      <c r="B28" s="63"/>
      <c r="C28" s="72"/>
      <c r="D28" s="71"/>
      <c r="E28" s="63"/>
      <c r="F28" s="72"/>
      <c r="G28" s="71"/>
      <c r="H28" s="63"/>
      <c r="I28" s="72"/>
    </row>
    <row r="29" spans="1:9" x14ac:dyDescent="0.25">
      <c r="A29" s="71"/>
      <c r="B29" s="63"/>
      <c r="C29" s="72"/>
      <c r="D29" s="71"/>
      <c r="E29" s="63"/>
      <c r="F29" s="72"/>
      <c r="G29" s="71"/>
      <c r="H29" s="63"/>
      <c r="I29" s="72"/>
    </row>
    <row r="30" spans="1:9" ht="15" x14ac:dyDescent="0.25">
      <c r="A30" s="73" t="s">
        <v>224</v>
      </c>
      <c r="B30" s="74"/>
      <c r="C30" s="75"/>
      <c r="D30" s="73" t="s">
        <v>224</v>
      </c>
      <c r="E30" s="74"/>
      <c r="F30" s="75"/>
      <c r="G30" s="73" t="s">
        <v>224</v>
      </c>
      <c r="H30" s="74"/>
      <c r="I30" s="75"/>
    </row>
    <row r="31" spans="1:9" ht="15" x14ac:dyDescent="0.25">
      <c r="A31" s="32" t="s">
        <v>50</v>
      </c>
      <c r="B31" s="19"/>
      <c r="C31" s="19"/>
      <c r="D31" s="19"/>
      <c r="E31" s="19"/>
      <c r="F31" s="19"/>
      <c r="G31" s="19"/>
      <c r="H31" s="19"/>
      <c r="I31" s="19"/>
    </row>
    <row r="32" spans="1:9" ht="0" hidden="1" customHeight="1" x14ac:dyDescent="0.25">
      <c r="A32" s="62"/>
      <c r="B32" s="63"/>
      <c r="C32" s="63"/>
      <c r="D32" s="63"/>
      <c r="E32" s="63"/>
      <c r="F32" s="63"/>
      <c r="G32" s="63"/>
      <c r="H32" s="63"/>
      <c r="I32" s="63"/>
    </row>
    <row r="33" spans="1:9" ht="15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ht="15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" x14ac:dyDescent="0.25">
      <c r="A35" s="19"/>
      <c r="B35" s="19"/>
      <c r="C35" s="19"/>
      <c r="D35" s="19"/>
      <c r="E35" s="19"/>
      <c r="F35" s="19"/>
      <c r="G35" s="19"/>
      <c r="H35" s="19"/>
      <c r="I35" s="19"/>
    </row>
  </sheetData>
  <sheetProtection formatCells="0" formatColumns="0" formatRows="0" insertColumns="0" insertRows="0" insertHyperlinks="0" deleteColumns="0" deleteRows="0" sort="0" autoFilter="0" pivotTables="0"/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III_18_MARŠOV</dc:title>
  <dc:subject/>
  <dc:creator>Verlag Dashőfer, s.r.o.</dc:creator>
  <cp:keywords/>
  <dc:description/>
  <cp:lastModifiedBy>Štěpančíková Taťána, Ing.</cp:lastModifiedBy>
  <cp:lastPrinted>2023-10-24T12:28:51Z</cp:lastPrinted>
  <dcterms:created xsi:type="dcterms:W3CDTF">2023-08-22T12:37:23Z</dcterms:created>
  <dcterms:modified xsi:type="dcterms:W3CDTF">2024-07-25T09:07:23Z</dcterms:modified>
  <cp:category/>
</cp:coreProperties>
</file>